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NE\MARKETING\DRUK zamówienia\"/>
    </mc:Choice>
  </mc:AlternateContent>
  <xr:revisionPtr revIDLastSave="0" documentId="13_ncr:1_{5B2F6F55-B16B-41FE-8231-A91D96A3C9D0}" xr6:coauthVersionLast="45" xr6:coauthVersionMax="45" xr10:uidLastSave="{00000000-0000-0000-0000-000000000000}"/>
  <bookViews>
    <workbookView xWindow="-120" yWindow="-120" windowWidth="29040" windowHeight="15840" tabRatio="501" xr2:uid="{00000000-000D-0000-FFFF-FFFF00000000}"/>
  </bookViews>
  <sheets>
    <sheet name="DRUK ZAMÓWIENIA" sheetId="1" r:id="rId1"/>
    <sheet name="IMPORT DO SYSTEMU" sheetId="2" r:id="rId2"/>
  </sheets>
  <definedNames>
    <definedName name="_xlnm._FilterDatabase" localSheetId="0" hidden="1">'DRUK ZAMÓWIENIA'!$C$11:$O$11</definedName>
    <definedName name="_xlnm._FilterDatabase" localSheetId="1" hidden="1">'IMPORT DO SYSTEMU'!$A$6:$J$49</definedName>
    <definedName name="_xlnm.Print_Area" localSheetId="0">'DRUK ZAMÓWIENIA'!$B$2:$O$157</definedName>
    <definedName name="_xlnm.Print_Titles" localSheetId="0">'DRUK ZAMÓWIENIA'!$2:$11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1" i="1" l="1"/>
  <c r="B122" i="1"/>
  <c r="B123" i="1"/>
  <c r="B103" i="1" l="1"/>
  <c r="B102" i="1"/>
  <c r="B101" i="1"/>
  <c r="B141" i="1" l="1"/>
  <c r="B142" i="1"/>
  <c r="B143" i="1"/>
  <c r="B144" i="1"/>
  <c r="B145" i="1"/>
  <c r="B146" i="1"/>
  <c r="B147" i="1"/>
  <c r="B148" i="1"/>
  <c r="B149" i="1"/>
  <c r="B150" i="1"/>
  <c r="B132" i="1" l="1"/>
  <c r="B133" i="1"/>
  <c r="B139" i="1"/>
  <c r="B134" i="1"/>
  <c r="B135" i="1"/>
  <c r="B130" i="1"/>
  <c r="B97" i="1" l="1"/>
  <c r="B112" i="1" l="1"/>
  <c r="B57" i="1"/>
  <c r="B59" i="1"/>
  <c r="B58" i="1"/>
  <c r="B56" i="1"/>
  <c r="B131" i="1" l="1"/>
  <c r="B136" i="1"/>
  <c r="B137" i="1"/>
  <c r="B138" i="1"/>
  <c r="B140" i="1"/>
  <c r="B151" i="1"/>
  <c r="B110" i="1" l="1"/>
  <c r="B111" i="1"/>
  <c r="B60" i="1"/>
  <c r="B115" i="1" l="1"/>
  <c r="B116" i="1"/>
  <c r="B117" i="1"/>
  <c r="B118" i="1"/>
  <c r="B119" i="1"/>
  <c r="B120" i="1"/>
  <c r="B67" i="1"/>
  <c r="B68" i="1"/>
  <c r="B69" i="1"/>
  <c r="B70" i="1"/>
  <c r="B71" i="1"/>
  <c r="B65" i="1"/>
  <c r="B86" i="1"/>
  <c r="B87" i="1"/>
  <c r="B88" i="1"/>
  <c r="B89" i="1"/>
  <c r="B90" i="1"/>
  <c r="B91" i="1"/>
  <c r="B15" i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6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6" i="2"/>
  <c r="B92" i="1"/>
  <c r="B93" i="1"/>
  <c r="B94" i="1"/>
  <c r="B95" i="1"/>
  <c r="B96" i="1"/>
  <c r="B98" i="1"/>
  <c r="B99" i="1"/>
  <c r="B100" i="1"/>
  <c r="B104" i="1"/>
  <c r="B105" i="1"/>
  <c r="B106" i="1"/>
  <c r="B107" i="1"/>
  <c r="B108" i="1"/>
  <c r="B109" i="1"/>
  <c r="B113" i="1"/>
  <c r="B114" i="1"/>
  <c r="B129" i="1"/>
  <c r="B128" i="1"/>
  <c r="B13" i="1"/>
  <c r="B14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61" i="1"/>
  <c r="B62" i="1"/>
  <c r="B63" i="1"/>
  <c r="B64" i="1"/>
  <c r="B66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12" i="1"/>
  <c r="E10" i="1"/>
  <c r="AM10" i="1" s="1"/>
  <c r="O7" i="1" s="1"/>
  <c r="N7" i="1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C6" i="2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H7" i="2"/>
  <c r="H8" i="2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I7" i="2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20" i="2" l="1"/>
  <c r="J21" i="2" s="1"/>
  <c r="J22" i="2" s="1"/>
  <c r="J23" i="2" s="1"/>
  <c r="J24" i="2" s="1"/>
  <c r="J25" i="2" s="1"/>
  <c r="J26" i="2" s="1"/>
  <c r="J27" i="2" s="1"/>
  <c r="J28" i="2" s="1"/>
  <c r="J29" i="2" s="1"/>
  <c r="J19" i="2"/>
  <c r="I20" i="2"/>
  <c r="I21" i="2" s="1"/>
  <c r="I22" i="2" s="1"/>
  <c r="I23" i="2" s="1"/>
  <c r="I24" i="2" s="1"/>
  <c r="I25" i="2" s="1"/>
  <c r="I26" i="2" s="1"/>
  <c r="I27" i="2" s="1"/>
  <c r="I28" i="2" s="1"/>
  <c r="I29" i="2" s="1"/>
  <c r="I19" i="2"/>
  <c r="H20" i="2"/>
  <c r="H21" i="2" s="1"/>
  <c r="H22" i="2" s="1"/>
  <c r="H23" i="2" s="1"/>
  <c r="H24" i="2" s="1"/>
  <c r="H25" i="2" s="1"/>
  <c r="H26" i="2" s="1"/>
  <c r="H27" i="2" s="1"/>
  <c r="H28" i="2" s="1"/>
  <c r="H29" i="2" s="1"/>
  <c r="H19" i="2"/>
  <c r="E8" i="1"/>
  <c r="G20" i="2"/>
  <c r="G21" i="2" s="1"/>
  <c r="G22" i="2" s="1"/>
  <c r="G23" i="2" s="1"/>
  <c r="G24" i="2" s="1"/>
  <c r="G25" i="2" s="1"/>
  <c r="G26" i="2" s="1"/>
  <c r="G27" i="2" s="1"/>
  <c r="G28" i="2" s="1"/>
  <c r="G29" i="2" s="1"/>
  <c r="G19" i="2"/>
  <c r="C31" i="2"/>
  <c r="C32" i="2" s="1"/>
  <c r="C30" i="2"/>
  <c r="B31" i="2"/>
  <c r="B32" i="2" s="1"/>
  <c r="B30" i="2"/>
  <c r="A30" i="2"/>
  <c r="A31" i="2"/>
  <c r="A32" i="2" s="1"/>
  <c r="H30" i="2" l="1"/>
  <c r="H31" i="2"/>
  <c r="H32" i="2" s="1"/>
  <c r="I31" i="2"/>
  <c r="I32" i="2" s="1"/>
  <c r="I30" i="2"/>
  <c r="J31" i="2"/>
  <c r="J32" i="2" s="1"/>
  <c r="J30" i="2"/>
  <c r="B33" i="2"/>
  <c r="B34" i="2"/>
  <c r="B35" i="2" s="1"/>
  <c r="B36" i="2" s="1"/>
  <c r="B37" i="2" s="1"/>
  <c r="B38" i="2" s="1"/>
  <c r="B39" i="2" s="1"/>
  <c r="B40" i="2" s="1"/>
  <c r="A33" i="2"/>
  <c r="A34" i="2"/>
  <c r="A35" i="2" s="1"/>
  <c r="A36" i="2" s="1"/>
  <c r="A37" i="2" s="1"/>
  <c r="A38" i="2" s="1"/>
  <c r="A39" i="2" s="1"/>
  <c r="A40" i="2" s="1"/>
  <c r="C34" i="2"/>
  <c r="C35" i="2" s="1"/>
  <c r="C36" i="2" s="1"/>
  <c r="C37" i="2" s="1"/>
  <c r="C38" i="2" s="1"/>
  <c r="C39" i="2" s="1"/>
  <c r="C40" i="2" s="1"/>
  <c r="C33" i="2"/>
  <c r="G30" i="2"/>
  <c r="G31" i="2"/>
  <c r="G32" i="2" s="1"/>
  <c r="I33" i="2" l="1"/>
  <c r="I34" i="2"/>
  <c r="I35" i="2" s="1"/>
  <c r="I36" i="2" s="1"/>
  <c r="I37" i="2" s="1"/>
  <c r="I38" i="2" s="1"/>
  <c r="I39" i="2" s="1"/>
  <c r="I40" i="2" s="1"/>
  <c r="H33" i="2"/>
  <c r="H34" i="2"/>
  <c r="H35" i="2" s="1"/>
  <c r="H36" i="2" s="1"/>
  <c r="H37" i="2" s="1"/>
  <c r="H38" i="2" s="1"/>
  <c r="H39" i="2" s="1"/>
  <c r="H40" i="2" s="1"/>
  <c r="J33" i="2"/>
  <c r="J34" i="2"/>
  <c r="J35" i="2" s="1"/>
  <c r="J36" i="2" s="1"/>
  <c r="J37" i="2" s="1"/>
  <c r="J38" i="2" s="1"/>
  <c r="J39" i="2" s="1"/>
  <c r="J40" i="2" s="1"/>
  <c r="C41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G33" i="2"/>
  <c r="G34" i="2"/>
  <c r="G35" i="2" s="1"/>
  <c r="G36" i="2" s="1"/>
  <c r="G37" i="2" s="1"/>
  <c r="G38" i="2" s="1"/>
  <c r="G39" i="2" s="1"/>
  <c r="G40" i="2" s="1"/>
  <c r="A42" i="2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41" i="2"/>
  <c r="B41" i="2"/>
  <c r="B42" i="2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H42" i="2" l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  <c r="H113" i="2" s="1"/>
  <c r="H114" i="2" s="1"/>
  <c r="H115" i="2" s="1"/>
  <c r="H116" i="2" s="1"/>
  <c r="H117" i="2" s="1"/>
  <c r="H118" i="2" s="1"/>
  <c r="H41" i="2"/>
  <c r="J42" i="2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41" i="2"/>
  <c r="I41" i="2"/>
  <c r="I42" i="2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G41" i="2"/>
  <c r="G42" i="2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L21" i="2"/>
  <c r="F21" i="2" s="1"/>
  <c r="L20" i="2"/>
  <c r="F20" i="2" s="1"/>
  <c r="L51" i="2" l="1"/>
  <c r="F51" i="2" s="1"/>
  <c r="L52" i="2"/>
  <c r="F52" i="2" s="1"/>
  <c r="L61" i="2"/>
  <c r="F61" i="2" s="1"/>
  <c r="L81" i="2"/>
  <c r="F81" i="2" s="1"/>
  <c r="L82" i="2"/>
  <c r="F82" i="2" s="1"/>
  <c r="L83" i="2"/>
  <c r="F83" i="2" s="1"/>
  <c r="G12" i="1"/>
  <c r="K12" i="1"/>
  <c r="L12" i="1"/>
  <c r="M12" i="1"/>
  <c r="N12" i="1"/>
  <c r="G13" i="1"/>
  <c r="K13" i="1"/>
  <c r="L13" i="1"/>
  <c r="M13" i="1"/>
  <c r="N13" i="1"/>
  <c r="G14" i="1"/>
  <c r="K14" i="1"/>
  <c r="L14" i="1"/>
  <c r="M14" i="1"/>
  <c r="N14" i="1"/>
  <c r="G15" i="1"/>
  <c r="K15" i="1"/>
  <c r="L15" i="1"/>
  <c r="M15" i="1"/>
  <c r="N15" i="1"/>
  <c r="G16" i="1"/>
  <c r="K16" i="1"/>
  <c r="L16" i="1"/>
  <c r="M16" i="1"/>
  <c r="N16" i="1"/>
  <c r="G17" i="1"/>
  <c r="K17" i="1"/>
  <c r="L17" i="1"/>
  <c r="M17" i="1"/>
  <c r="N17" i="1"/>
  <c r="G18" i="1"/>
  <c r="K18" i="1"/>
  <c r="L18" i="1"/>
  <c r="M18" i="1"/>
  <c r="N18" i="1"/>
  <c r="G19" i="1"/>
  <c r="K19" i="1"/>
  <c r="L19" i="1"/>
  <c r="M19" i="1"/>
  <c r="N19" i="1"/>
  <c r="G20" i="1"/>
  <c r="K20" i="1"/>
  <c r="L20" i="1"/>
  <c r="M20" i="1"/>
  <c r="N20" i="1"/>
  <c r="G21" i="1"/>
  <c r="K21" i="1"/>
  <c r="L21" i="1"/>
  <c r="M21" i="1"/>
  <c r="N21" i="1"/>
  <c r="G22" i="1"/>
  <c r="K22" i="1"/>
  <c r="L22" i="1"/>
  <c r="M22" i="1"/>
  <c r="N22" i="1"/>
  <c r="G23" i="1"/>
  <c r="K23" i="1"/>
  <c r="L23" i="1"/>
  <c r="M23" i="1"/>
  <c r="N23" i="1"/>
  <c r="G24" i="1"/>
  <c r="K24" i="1"/>
  <c r="L24" i="1"/>
  <c r="M24" i="1"/>
  <c r="N24" i="1"/>
  <c r="G25" i="1"/>
  <c r="K25" i="1"/>
  <c r="L25" i="1"/>
  <c r="M25" i="1"/>
  <c r="N25" i="1"/>
  <c r="G26" i="1"/>
  <c r="K26" i="1"/>
  <c r="L26" i="1"/>
  <c r="M26" i="1"/>
  <c r="N26" i="1"/>
  <c r="G27" i="1"/>
  <c r="K27" i="1"/>
  <c r="L27" i="1"/>
  <c r="M27" i="1"/>
  <c r="N27" i="1"/>
  <c r="G28" i="1"/>
  <c r="K28" i="1"/>
  <c r="L28" i="1"/>
  <c r="M28" i="1"/>
  <c r="N28" i="1"/>
  <c r="G29" i="1"/>
  <c r="K29" i="1"/>
  <c r="L29" i="1"/>
  <c r="M29" i="1"/>
  <c r="N29" i="1"/>
  <c r="G30" i="1"/>
  <c r="K30" i="1"/>
  <c r="L30" i="1"/>
  <c r="M30" i="1"/>
  <c r="N30" i="1"/>
  <c r="G31" i="1"/>
  <c r="K31" i="1"/>
  <c r="L31" i="1"/>
  <c r="M31" i="1"/>
  <c r="N31" i="1"/>
  <c r="G32" i="1"/>
  <c r="K32" i="1"/>
  <c r="L32" i="1"/>
  <c r="M32" i="1"/>
  <c r="N32" i="1"/>
  <c r="G33" i="1"/>
  <c r="K33" i="1"/>
  <c r="L33" i="1"/>
  <c r="M33" i="1"/>
  <c r="N33" i="1"/>
  <c r="G34" i="1"/>
  <c r="K34" i="1"/>
  <c r="L34" i="1"/>
  <c r="M34" i="1"/>
  <c r="N34" i="1"/>
  <c r="G35" i="1"/>
  <c r="K35" i="1"/>
  <c r="L35" i="1"/>
  <c r="M35" i="1"/>
  <c r="N35" i="1"/>
  <c r="G36" i="1"/>
  <c r="K36" i="1"/>
  <c r="L36" i="1"/>
  <c r="M36" i="1"/>
  <c r="N36" i="1"/>
  <c r="G37" i="1"/>
  <c r="K37" i="1"/>
  <c r="L37" i="1"/>
  <c r="M37" i="1"/>
  <c r="N37" i="1"/>
  <c r="G38" i="1"/>
  <c r="K38" i="1"/>
  <c r="L38" i="1"/>
  <c r="M38" i="1"/>
  <c r="N38" i="1"/>
  <c r="G39" i="1"/>
  <c r="K39" i="1"/>
  <c r="L39" i="1"/>
  <c r="M39" i="1"/>
  <c r="N39" i="1"/>
  <c r="G40" i="1"/>
  <c r="K40" i="1"/>
  <c r="L40" i="1"/>
  <c r="M40" i="1"/>
  <c r="N40" i="1"/>
  <c r="G41" i="1"/>
  <c r="K41" i="1"/>
  <c r="L41" i="1"/>
  <c r="M41" i="1"/>
  <c r="N41" i="1"/>
  <c r="G42" i="1"/>
  <c r="K42" i="1"/>
  <c r="L42" i="1"/>
  <c r="M42" i="1"/>
  <c r="N42" i="1"/>
  <c r="G43" i="1"/>
  <c r="K43" i="1"/>
  <c r="L43" i="1"/>
  <c r="M43" i="1"/>
  <c r="N43" i="1"/>
  <c r="G44" i="1"/>
  <c r="K44" i="1"/>
  <c r="L44" i="1"/>
  <c r="M44" i="1"/>
  <c r="N44" i="1"/>
  <c r="G45" i="1"/>
  <c r="K45" i="1"/>
  <c r="L45" i="1"/>
  <c r="M45" i="1"/>
  <c r="N45" i="1"/>
  <c r="G46" i="1"/>
  <c r="K46" i="1"/>
  <c r="L46" i="1"/>
  <c r="M46" i="1"/>
  <c r="N46" i="1"/>
  <c r="G47" i="1"/>
  <c r="K47" i="1"/>
  <c r="L47" i="1"/>
  <c r="M47" i="1"/>
  <c r="N47" i="1"/>
  <c r="G48" i="1"/>
  <c r="K48" i="1"/>
  <c r="L48" i="1"/>
  <c r="M48" i="1"/>
  <c r="N48" i="1"/>
  <c r="G49" i="1"/>
  <c r="K49" i="1"/>
  <c r="L49" i="1"/>
  <c r="M49" i="1"/>
  <c r="N49" i="1"/>
  <c r="G50" i="1"/>
  <c r="K50" i="1"/>
  <c r="L50" i="1"/>
  <c r="M50" i="1"/>
  <c r="N50" i="1"/>
  <c r="G51" i="1"/>
  <c r="K51" i="1"/>
  <c r="L51" i="1"/>
  <c r="M51" i="1"/>
  <c r="N51" i="1"/>
  <c r="G52" i="1"/>
  <c r="K52" i="1"/>
  <c r="L52" i="1"/>
  <c r="M52" i="1"/>
  <c r="N52" i="1"/>
  <c r="G53" i="1"/>
  <c r="K53" i="1"/>
  <c r="L53" i="1"/>
  <c r="M53" i="1"/>
  <c r="N53" i="1"/>
  <c r="G54" i="1"/>
  <c r="K54" i="1"/>
  <c r="L54" i="1"/>
  <c r="M54" i="1"/>
  <c r="N54" i="1"/>
  <c r="G55" i="1"/>
  <c r="K55" i="1"/>
  <c r="L55" i="1"/>
  <c r="M55" i="1"/>
  <c r="N55" i="1"/>
  <c r="G56" i="1"/>
  <c r="K56" i="1"/>
  <c r="L56" i="1"/>
  <c r="M56" i="1"/>
  <c r="N56" i="1"/>
  <c r="G57" i="1"/>
  <c r="K57" i="1"/>
  <c r="L57" i="1"/>
  <c r="M57" i="1"/>
  <c r="N57" i="1"/>
  <c r="G58" i="1"/>
  <c r="K58" i="1"/>
  <c r="L58" i="1"/>
  <c r="M58" i="1"/>
  <c r="N58" i="1"/>
  <c r="G59" i="1"/>
  <c r="K59" i="1"/>
  <c r="L59" i="1"/>
  <c r="M59" i="1"/>
  <c r="N59" i="1"/>
  <c r="G60" i="1"/>
  <c r="K60" i="1"/>
  <c r="L60" i="1"/>
  <c r="M60" i="1"/>
  <c r="N60" i="1"/>
  <c r="G61" i="1"/>
  <c r="K61" i="1"/>
  <c r="L61" i="1"/>
  <c r="M61" i="1"/>
  <c r="N61" i="1"/>
  <c r="G62" i="1"/>
  <c r="K62" i="1"/>
  <c r="L62" i="1"/>
  <c r="M62" i="1"/>
  <c r="N62" i="1"/>
  <c r="G63" i="1"/>
  <c r="K63" i="1"/>
  <c r="L63" i="1"/>
  <c r="M63" i="1"/>
  <c r="N63" i="1"/>
  <c r="G64" i="1"/>
  <c r="K64" i="1"/>
  <c r="L64" i="1"/>
  <c r="M64" i="1"/>
  <c r="N64" i="1"/>
  <c r="G65" i="1"/>
  <c r="K65" i="1"/>
  <c r="L65" i="1"/>
  <c r="M65" i="1"/>
  <c r="N65" i="1"/>
  <c r="G66" i="1"/>
  <c r="K66" i="1"/>
  <c r="L66" i="1"/>
  <c r="M66" i="1"/>
  <c r="N66" i="1"/>
  <c r="G67" i="1"/>
  <c r="K67" i="1"/>
  <c r="L67" i="1"/>
  <c r="M67" i="1"/>
  <c r="N67" i="1"/>
  <c r="G68" i="1"/>
  <c r="K68" i="1"/>
  <c r="L68" i="1"/>
  <c r="M68" i="1"/>
  <c r="N68" i="1"/>
  <c r="G69" i="1"/>
  <c r="K69" i="1"/>
  <c r="L69" i="1"/>
  <c r="M69" i="1"/>
  <c r="N69" i="1"/>
  <c r="G70" i="1"/>
  <c r="K70" i="1"/>
  <c r="L70" i="1"/>
  <c r="M70" i="1"/>
  <c r="N70" i="1"/>
  <c r="G71" i="1"/>
  <c r="K71" i="1"/>
  <c r="L71" i="1"/>
  <c r="M71" i="1"/>
  <c r="N71" i="1"/>
  <c r="G72" i="1"/>
  <c r="K72" i="1"/>
  <c r="L72" i="1"/>
  <c r="M72" i="1"/>
  <c r="N72" i="1"/>
  <c r="G73" i="1"/>
  <c r="K73" i="1"/>
  <c r="L73" i="1"/>
  <c r="M73" i="1"/>
  <c r="N73" i="1"/>
  <c r="G74" i="1"/>
  <c r="K74" i="1"/>
  <c r="L74" i="1"/>
  <c r="M74" i="1"/>
  <c r="N74" i="1"/>
  <c r="G75" i="1"/>
  <c r="K75" i="1"/>
  <c r="L75" i="1"/>
  <c r="M75" i="1"/>
  <c r="N75" i="1"/>
  <c r="G76" i="1"/>
  <c r="K76" i="1"/>
  <c r="L76" i="1"/>
  <c r="M76" i="1"/>
  <c r="N76" i="1"/>
  <c r="G77" i="1"/>
  <c r="K77" i="1"/>
  <c r="L77" i="1"/>
  <c r="M77" i="1"/>
  <c r="N77" i="1"/>
  <c r="G78" i="1"/>
  <c r="K78" i="1"/>
  <c r="L78" i="1"/>
  <c r="M78" i="1"/>
  <c r="N78" i="1"/>
  <c r="G79" i="1"/>
  <c r="K79" i="1"/>
  <c r="L79" i="1"/>
  <c r="M79" i="1"/>
  <c r="N79" i="1"/>
  <c r="G80" i="1"/>
  <c r="K80" i="1"/>
  <c r="L80" i="1"/>
  <c r="M80" i="1"/>
  <c r="N80" i="1"/>
  <c r="G81" i="1"/>
  <c r="K81" i="1"/>
  <c r="L81" i="1"/>
  <c r="M81" i="1"/>
  <c r="N81" i="1"/>
  <c r="G82" i="1"/>
  <c r="K82" i="1"/>
  <c r="L82" i="1"/>
  <c r="M82" i="1"/>
  <c r="N82" i="1"/>
  <c r="G83" i="1"/>
  <c r="K83" i="1"/>
  <c r="L83" i="1"/>
  <c r="M83" i="1"/>
  <c r="N83" i="1"/>
  <c r="G84" i="1"/>
  <c r="K84" i="1"/>
  <c r="L84" i="1"/>
  <c r="M84" i="1"/>
  <c r="N84" i="1"/>
  <c r="G85" i="1"/>
  <c r="K85" i="1"/>
  <c r="L85" i="1"/>
  <c r="M85" i="1"/>
  <c r="N85" i="1"/>
  <c r="G86" i="1"/>
  <c r="K86" i="1"/>
  <c r="L86" i="1"/>
  <c r="M86" i="1"/>
  <c r="N86" i="1"/>
  <c r="G87" i="1"/>
  <c r="K87" i="1"/>
  <c r="L87" i="1"/>
  <c r="M87" i="1"/>
  <c r="N87" i="1"/>
  <c r="G88" i="1"/>
  <c r="K88" i="1"/>
  <c r="L88" i="1"/>
  <c r="M88" i="1"/>
  <c r="N88" i="1"/>
  <c r="G89" i="1"/>
  <c r="K89" i="1"/>
  <c r="L89" i="1"/>
  <c r="M89" i="1"/>
  <c r="N89" i="1"/>
  <c r="G90" i="1"/>
  <c r="K90" i="1"/>
  <c r="L90" i="1"/>
  <c r="M90" i="1"/>
  <c r="N90" i="1"/>
  <c r="G91" i="1"/>
  <c r="K91" i="1"/>
  <c r="L91" i="1"/>
  <c r="M91" i="1"/>
  <c r="N91" i="1"/>
  <c r="G92" i="1"/>
  <c r="K92" i="1"/>
  <c r="L92" i="1"/>
  <c r="M92" i="1"/>
  <c r="N92" i="1"/>
  <c r="G93" i="1"/>
  <c r="K93" i="1"/>
  <c r="L93" i="1"/>
  <c r="M93" i="1"/>
  <c r="N93" i="1"/>
  <c r="G94" i="1"/>
  <c r="K94" i="1"/>
  <c r="L94" i="1"/>
  <c r="M94" i="1"/>
  <c r="N94" i="1"/>
  <c r="G95" i="1"/>
  <c r="K95" i="1"/>
  <c r="L95" i="1"/>
  <c r="M95" i="1"/>
  <c r="N95" i="1"/>
  <c r="G96" i="1"/>
  <c r="K96" i="1"/>
  <c r="L96" i="1"/>
  <c r="M96" i="1"/>
  <c r="N96" i="1"/>
  <c r="G97" i="1"/>
  <c r="K97" i="1"/>
  <c r="L97" i="1"/>
  <c r="M97" i="1"/>
  <c r="N97" i="1"/>
  <c r="G98" i="1"/>
  <c r="K98" i="1"/>
  <c r="L98" i="1"/>
  <c r="M98" i="1"/>
  <c r="N98" i="1"/>
  <c r="G99" i="1"/>
  <c r="K99" i="1"/>
  <c r="L99" i="1"/>
  <c r="M99" i="1"/>
  <c r="N99" i="1"/>
  <c r="G100" i="1"/>
  <c r="K100" i="1"/>
  <c r="L100" i="1"/>
  <c r="M100" i="1"/>
  <c r="N100" i="1"/>
  <c r="G101" i="1"/>
  <c r="K101" i="1"/>
  <c r="L101" i="1"/>
  <c r="M101" i="1"/>
  <c r="N101" i="1"/>
  <c r="G102" i="1"/>
  <c r="K102" i="1"/>
  <c r="L102" i="1"/>
  <c r="M102" i="1"/>
  <c r="N102" i="1"/>
  <c r="G103" i="1"/>
  <c r="K103" i="1"/>
  <c r="L103" i="1"/>
  <c r="M103" i="1"/>
  <c r="N103" i="1"/>
  <c r="G104" i="1"/>
  <c r="K104" i="1"/>
  <c r="L104" i="1"/>
  <c r="M104" i="1"/>
  <c r="N104" i="1"/>
  <c r="G105" i="1"/>
  <c r="K105" i="1"/>
  <c r="L105" i="1"/>
  <c r="M105" i="1"/>
  <c r="N105" i="1"/>
  <c r="G106" i="1"/>
  <c r="K106" i="1"/>
  <c r="L106" i="1"/>
  <c r="M106" i="1"/>
  <c r="N106" i="1"/>
  <c r="G107" i="1"/>
  <c r="K107" i="1"/>
  <c r="L107" i="1"/>
  <c r="M107" i="1"/>
  <c r="N107" i="1"/>
  <c r="G108" i="1"/>
  <c r="K108" i="1"/>
  <c r="L108" i="1"/>
  <c r="M108" i="1"/>
  <c r="N108" i="1"/>
  <c r="G109" i="1"/>
  <c r="K109" i="1"/>
  <c r="L109" i="1"/>
  <c r="M109" i="1"/>
  <c r="N109" i="1"/>
  <c r="G110" i="1"/>
  <c r="K110" i="1"/>
  <c r="L110" i="1"/>
  <c r="M110" i="1"/>
  <c r="N110" i="1"/>
  <c r="G111" i="1"/>
  <c r="K111" i="1"/>
  <c r="L111" i="1"/>
  <c r="M111" i="1"/>
  <c r="N111" i="1"/>
  <c r="G112" i="1"/>
  <c r="K112" i="1"/>
  <c r="L112" i="1"/>
  <c r="M112" i="1"/>
  <c r="N112" i="1"/>
  <c r="G113" i="1"/>
  <c r="K113" i="1"/>
  <c r="L113" i="1"/>
  <c r="M113" i="1"/>
  <c r="N113" i="1"/>
  <c r="G114" i="1"/>
  <c r="K114" i="1"/>
  <c r="L114" i="1"/>
  <c r="M114" i="1"/>
  <c r="N114" i="1"/>
  <c r="G115" i="1"/>
  <c r="K115" i="1"/>
  <c r="L115" i="1"/>
  <c r="M115" i="1"/>
  <c r="N115" i="1"/>
  <c r="G116" i="1"/>
  <c r="K116" i="1"/>
  <c r="L116" i="1"/>
  <c r="M116" i="1"/>
  <c r="N116" i="1"/>
  <c r="G117" i="1"/>
  <c r="K117" i="1"/>
  <c r="L117" i="1"/>
  <c r="M117" i="1"/>
  <c r="N117" i="1"/>
  <c r="G118" i="1"/>
  <c r="K118" i="1"/>
  <c r="L118" i="1"/>
  <c r="M118" i="1"/>
  <c r="N118" i="1"/>
  <c r="G119" i="1"/>
  <c r="K119" i="1"/>
  <c r="L119" i="1"/>
  <c r="M119" i="1"/>
  <c r="N119" i="1"/>
  <c r="G120" i="1"/>
  <c r="K120" i="1"/>
  <c r="L120" i="1"/>
  <c r="M120" i="1"/>
  <c r="N120" i="1"/>
  <c r="G121" i="1"/>
  <c r="K121" i="1"/>
  <c r="L121" i="1"/>
  <c r="M121" i="1"/>
  <c r="N121" i="1"/>
  <c r="G122" i="1"/>
  <c r="K122" i="1"/>
  <c r="L122" i="1"/>
  <c r="M122" i="1"/>
  <c r="N122" i="1"/>
  <c r="G123" i="1"/>
  <c r="K123" i="1"/>
  <c r="L123" i="1"/>
  <c r="M123" i="1"/>
  <c r="N123" i="1"/>
  <c r="F124" i="1"/>
  <c r="M124" i="1"/>
  <c r="N124" i="1"/>
  <c r="G128" i="1"/>
  <c r="K128" i="1"/>
  <c r="L128" i="1"/>
  <c r="M128" i="1"/>
  <c r="N128" i="1"/>
  <c r="G129" i="1"/>
  <c r="K129" i="1"/>
  <c r="L129" i="1"/>
  <c r="M129" i="1"/>
  <c r="N129" i="1"/>
  <c r="G130" i="1"/>
  <c r="K130" i="1"/>
  <c r="L130" i="1"/>
  <c r="M130" i="1"/>
  <c r="N130" i="1"/>
  <c r="G131" i="1"/>
  <c r="K131" i="1"/>
  <c r="L131" i="1"/>
  <c r="M131" i="1"/>
  <c r="N131" i="1"/>
  <c r="G132" i="1"/>
  <c r="K132" i="1"/>
  <c r="L132" i="1"/>
  <c r="M132" i="1"/>
  <c r="N132" i="1"/>
  <c r="G133" i="1"/>
  <c r="K133" i="1"/>
  <c r="L133" i="1"/>
  <c r="M133" i="1"/>
  <c r="N133" i="1"/>
  <c r="G134" i="1"/>
  <c r="K134" i="1"/>
  <c r="L134" i="1"/>
  <c r="M134" i="1"/>
  <c r="N134" i="1"/>
  <c r="G135" i="1"/>
  <c r="K135" i="1"/>
  <c r="L135" i="1"/>
  <c r="M135" i="1"/>
  <c r="N135" i="1"/>
  <c r="G136" i="1"/>
  <c r="K136" i="1"/>
  <c r="L136" i="1"/>
  <c r="M136" i="1"/>
  <c r="N136" i="1"/>
  <c r="G137" i="1"/>
  <c r="K137" i="1"/>
  <c r="L137" i="1"/>
  <c r="M137" i="1"/>
  <c r="N137" i="1"/>
  <c r="G138" i="1"/>
  <c r="K138" i="1"/>
  <c r="L138" i="1"/>
  <c r="M138" i="1"/>
  <c r="N138" i="1"/>
  <c r="G139" i="1"/>
  <c r="K139" i="1"/>
  <c r="L139" i="1"/>
  <c r="M139" i="1"/>
  <c r="N139" i="1"/>
  <c r="G140" i="1"/>
  <c r="K140" i="1"/>
  <c r="L140" i="1"/>
  <c r="M140" i="1"/>
  <c r="N140" i="1"/>
  <c r="G141" i="1"/>
  <c r="K141" i="1"/>
  <c r="L141" i="1"/>
  <c r="M141" i="1"/>
  <c r="N141" i="1"/>
  <c r="G142" i="1"/>
  <c r="K142" i="1"/>
  <c r="L142" i="1"/>
  <c r="M142" i="1"/>
  <c r="N142" i="1"/>
  <c r="G143" i="1"/>
  <c r="K143" i="1"/>
  <c r="L143" i="1"/>
  <c r="M143" i="1"/>
  <c r="N143" i="1"/>
  <c r="G144" i="1"/>
  <c r="K144" i="1"/>
  <c r="L144" i="1"/>
  <c r="M144" i="1"/>
  <c r="N144" i="1"/>
  <c r="G145" i="1"/>
  <c r="K145" i="1"/>
  <c r="L145" i="1"/>
  <c r="M145" i="1"/>
  <c r="N145" i="1"/>
  <c r="G146" i="1"/>
  <c r="K146" i="1"/>
  <c r="M146" i="1"/>
  <c r="N146" i="1"/>
  <c r="G147" i="1"/>
  <c r="K147" i="1"/>
  <c r="L147" i="1"/>
  <c r="M147" i="1"/>
  <c r="N147" i="1"/>
  <c r="G148" i="1"/>
  <c r="K148" i="1"/>
  <c r="L148" i="1"/>
  <c r="M148" i="1"/>
  <c r="N148" i="1"/>
  <c r="G149" i="1"/>
  <c r="K149" i="1"/>
  <c r="M149" i="1"/>
  <c r="N149" i="1"/>
  <c r="G150" i="1"/>
  <c r="K150" i="1"/>
  <c r="L150" i="1"/>
  <c r="M150" i="1"/>
  <c r="N150" i="1"/>
  <c r="G151" i="1"/>
  <c r="K151" i="1"/>
  <c r="L151" i="1"/>
  <c r="M151" i="1"/>
  <c r="N151" i="1"/>
  <c r="F152" i="1"/>
  <c r="M152" i="1"/>
  <c r="N152" i="1"/>
  <c r="F6" i="2"/>
  <c r="L6" i="2"/>
  <c r="F7" i="2"/>
  <c r="L7" i="2"/>
  <c r="F8" i="2"/>
  <c r="L8" i="2"/>
  <c r="F9" i="2"/>
  <c r="L9" i="2"/>
  <c r="F10" i="2"/>
  <c r="L10" i="2"/>
  <c r="F11" i="2"/>
  <c r="L11" i="2"/>
  <c r="F12" i="2"/>
  <c r="L12" i="2"/>
  <c r="F13" i="2"/>
  <c r="L13" i="2"/>
  <c r="F14" i="2"/>
  <c r="L14" i="2"/>
  <c r="F15" i="2"/>
  <c r="L15" i="2"/>
  <c r="F16" i="2"/>
  <c r="L16" i="2"/>
  <c r="F17" i="2"/>
  <c r="L17" i="2"/>
  <c r="F18" i="2"/>
  <c r="L18" i="2"/>
  <c r="F19" i="2"/>
  <c r="L19" i="2"/>
  <c r="F22" i="2"/>
  <c r="L22" i="2"/>
  <c r="F23" i="2"/>
  <c r="L23" i="2"/>
  <c r="F24" i="2"/>
  <c r="L24" i="2"/>
  <c r="F25" i="2"/>
  <c r="L25" i="2"/>
  <c r="F26" i="2"/>
  <c r="L26" i="2"/>
  <c r="F27" i="2"/>
  <c r="L27" i="2"/>
  <c r="F28" i="2"/>
  <c r="L28" i="2"/>
  <c r="F29" i="2"/>
  <c r="L29" i="2"/>
  <c r="F30" i="2"/>
  <c r="L30" i="2"/>
  <c r="F31" i="2"/>
  <c r="L31" i="2"/>
  <c r="F32" i="2"/>
  <c r="L32" i="2"/>
  <c r="F33" i="2"/>
  <c r="L33" i="2"/>
  <c r="F34" i="2"/>
  <c r="L34" i="2"/>
  <c r="F35" i="2"/>
  <c r="L35" i="2"/>
  <c r="F36" i="2"/>
  <c r="L36" i="2"/>
  <c r="F37" i="2"/>
  <c r="L37" i="2"/>
  <c r="F38" i="2"/>
  <c r="L38" i="2"/>
  <c r="F39" i="2"/>
  <c r="L39" i="2"/>
  <c r="F40" i="2"/>
  <c r="L40" i="2"/>
  <c r="F41" i="2"/>
  <c r="L41" i="2"/>
  <c r="F42" i="2"/>
  <c r="L42" i="2"/>
  <c r="F43" i="2"/>
  <c r="L43" i="2"/>
  <c r="F44" i="2"/>
  <c r="L44" i="2"/>
  <c r="F45" i="2"/>
  <c r="L45" i="2"/>
  <c r="F46" i="2"/>
  <c r="L46" i="2"/>
  <c r="F47" i="2"/>
  <c r="L47" i="2"/>
  <c r="F48" i="2"/>
  <c r="L48" i="2"/>
  <c r="F49" i="2"/>
  <c r="L49" i="2"/>
  <c r="F50" i="2"/>
  <c r="L50" i="2"/>
  <c r="F53" i="2"/>
  <c r="L53" i="2"/>
  <c r="F54" i="2"/>
  <c r="L54" i="2"/>
  <c r="F55" i="2"/>
  <c r="L55" i="2"/>
  <c r="F56" i="2"/>
  <c r="L56" i="2"/>
  <c r="F57" i="2"/>
  <c r="L57" i="2"/>
  <c r="F58" i="2"/>
  <c r="L58" i="2"/>
  <c r="F59" i="2"/>
  <c r="L59" i="2"/>
  <c r="F60" i="2"/>
  <c r="L60" i="2"/>
  <c r="F62" i="2"/>
  <c r="L62" i="2"/>
  <c r="F63" i="2"/>
  <c r="L63" i="2"/>
  <c r="F64" i="2"/>
  <c r="L64" i="2"/>
  <c r="F65" i="2"/>
  <c r="L65" i="2"/>
  <c r="F66" i="2"/>
  <c r="L66" i="2"/>
  <c r="F67" i="2"/>
  <c r="L67" i="2"/>
  <c r="F68" i="2"/>
  <c r="L68" i="2"/>
  <c r="F69" i="2"/>
  <c r="L69" i="2"/>
  <c r="F70" i="2"/>
  <c r="L70" i="2"/>
  <c r="F71" i="2"/>
  <c r="L71" i="2"/>
  <c r="F72" i="2"/>
  <c r="L72" i="2"/>
  <c r="F73" i="2"/>
  <c r="L73" i="2"/>
  <c r="F74" i="2"/>
  <c r="L74" i="2"/>
  <c r="F75" i="2"/>
  <c r="L75" i="2"/>
  <c r="F76" i="2"/>
  <c r="L76" i="2"/>
  <c r="F77" i="2"/>
  <c r="L77" i="2"/>
  <c r="F78" i="2"/>
  <c r="L78" i="2"/>
  <c r="F79" i="2"/>
  <c r="L79" i="2"/>
  <c r="F80" i="2"/>
  <c r="L80" i="2"/>
  <c r="F84" i="2"/>
  <c r="L84" i="2"/>
  <c r="F85" i="2"/>
  <c r="L85" i="2"/>
  <c r="F86" i="2"/>
  <c r="L86" i="2"/>
  <c r="F87" i="2"/>
  <c r="L87" i="2"/>
  <c r="F88" i="2"/>
  <c r="L88" i="2"/>
  <c r="F89" i="2"/>
  <c r="L89" i="2"/>
  <c r="F90" i="2"/>
  <c r="L90" i="2"/>
  <c r="F91" i="2"/>
  <c r="L91" i="2"/>
  <c r="F92" i="2"/>
  <c r="L92" i="2"/>
  <c r="F93" i="2"/>
  <c r="L93" i="2"/>
  <c r="F94" i="2"/>
  <c r="L94" i="2"/>
  <c r="F95" i="2"/>
  <c r="L95" i="2"/>
  <c r="F96" i="2"/>
  <c r="L96" i="2"/>
  <c r="F97" i="2"/>
  <c r="L97" i="2"/>
  <c r="F98" i="2"/>
  <c r="L98" i="2"/>
  <c r="F99" i="2"/>
  <c r="L99" i="2"/>
  <c r="F100" i="2"/>
  <c r="L100" i="2"/>
  <c r="F101" i="2"/>
  <c r="L101" i="2"/>
  <c r="F102" i="2"/>
  <c r="L102" i="2"/>
  <c r="F103" i="2"/>
  <c r="L103" i="2"/>
  <c r="F104" i="2"/>
  <c r="L104" i="2"/>
  <c r="F105" i="2"/>
  <c r="L105" i="2"/>
  <c r="F106" i="2"/>
  <c r="L106" i="2"/>
  <c r="F107" i="2"/>
  <c r="L107" i="2"/>
  <c r="F108" i="2"/>
  <c r="L108" i="2"/>
  <c r="F109" i="2"/>
  <c r="L109" i="2"/>
  <c r="F110" i="2"/>
  <c r="L110" i="2"/>
  <c r="F111" i="2"/>
  <c r="L111" i="2"/>
  <c r="F112" i="2"/>
  <c r="L112" i="2"/>
  <c r="F113" i="2"/>
  <c r="L113" i="2"/>
  <c r="F114" i="2"/>
  <c r="L114" i="2"/>
  <c r="F115" i="2"/>
  <c r="L115" i="2"/>
  <c r="F116" i="2"/>
  <c r="L116" i="2"/>
  <c r="F117" i="2"/>
  <c r="L117" i="2"/>
  <c r="F118" i="2"/>
  <c r="L1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 Bazydło</author>
  </authors>
  <commentList>
    <comment ref="G6" authorId="0" shapeId="0" xr:uid="{00000000-0006-0000-0000-000001000000}">
      <text>
        <r>
          <rPr>
            <b/>
            <sz val="14"/>
            <color indexed="81"/>
            <rFont val="Tahoma"/>
            <family val="2"/>
            <charset val="238"/>
          </rPr>
          <t>Informacja o arkuszu;
 Marcin Bazydło 
 tel. 86 215 64 44:</t>
        </r>
        <r>
          <rPr>
            <sz val="14"/>
            <color indexed="81"/>
            <rFont val="Tahoma"/>
            <family val="2"/>
            <charset val="238"/>
          </rPr>
          <t xml:space="preserve">
Należy wypełnić wszystkie pola arkusza własnymi danymi: 
- Nazwa ODBIORCY
- Numer zamówienia
- Data dostawy
- Godziny otwarcia Hurtowni
- Nazwisko zamawiającego 
- KONTAKT do osoby zamawiającej
W druku wypełniamy ilości paletek lub PALET, które automatycznie zostaną przeliczone na sztuki. 
Po kliknięciu na nazwę produktu otwiera się strona z jego opisem w internecie.
Można używać znaku " - " dla pozycji nie zamawianych
Po wypełnieniu, arkusz można wydrukować i przesłać na numer faxu 86 215 64 03, lub zapisać na dysk i wysłać jako załącznik na adres e-mail </t>
        </r>
        <r>
          <rPr>
            <sz val="14"/>
            <color indexed="48"/>
            <rFont val="Tahoma"/>
            <family val="2"/>
            <charset val="238"/>
          </rPr>
          <t>handel@piatnica.com.pl</t>
        </r>
        <r>
          <rPr>
            <sz val="14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<sst xmlns="http://schemas.openxmlformats.org/spreadsheetml/2006/main" count="449" uniqueCount="222">
  <si>
    <t>Ilość zamawiana</t>
  </si>
  <si>
    <t>Lp</t>
  </si>
  <si>
    <t>Nazwa artykułu</t>
  </si>
  <si>
    <t>Opakowanie jednostkowe</t>
  </si>
  <si>
    <t>Opakowanie zbiorcze</t>
  </si>
  <si>
    <t>Opakowań jednost. szt.</t>
  </si>
  <si>
    <t>Opakowań zbiorczych</t>
  </si>
  <si>
    <t>Palet</t>
  </si>
  <si>
    <t>Uwagi</t>
  </si>
  <si>
    <t>Serek  wiejski 200g</t>
  </si>
  <si>
    <t>Tacka 12 szt.</t>
  </si>
  <si>
    <t>Serek  wiejski lekki 150g</t>
  </si>
  <si>
    <t>Serek  wiejski z miodem</t>
  </si>
  <si>
    <t>Serek  wiejski ze szczypiorkiem</t>
  </si>
  <si>
    <t>Serek  wiejski z ananasem</t>
  </si>
  <si>
    <t>Serek  wiejski z brzoskwinią</t>
  </si>
  <si>
    <t>Serek  wiejski z truskawkami</t>
  </si>
  <si>
    <t>Twarożek domowy</t>
  </si>
  <si>
    <t>Twaróg wiejski tłusty</t>
  </si>
  <si>
    <t>Klinek 250g</t>
  </si>
  <si>
    <t>Tacka 6 szt.</t>
  </si>
  <si>
    <t>Twaróg wiejski półtłusty</t>
  </si>
  <si>
    <t>Twaróg wiejski lekki</t>
  </si>
  <si>
    <t>Twój Smak  naturalny</t>
  </si>
  <si>
    <t>Twój Smak  z przyprawami</t>
  </si>
  <si>
    <t>Twój Smak  z chrzanem</t>
  </si>
  <si>
    <t>Twój Smak  z czosnkiem</t>
  </si>
  <si>
    <t>Twój Smak  ze szczypiorkiem</t>
  </si>
  <si>
    <t>Twój Smak  naturalny 200g</t>
  </si>
  <si>
    <t>Twój Smak „PUSZYSTY” naturalny</t>
  </si>
  <si>
    <t>Twój Smak „PUSZYSTY” szczypior</t>
  </si>
  <si>
    <t>Śmietana 12%</t>
  </si>
  <si>
    <t>Śmietana 18%</t>
  </si>
  <si>
    <t>Śmietana 36%</t>
  </si>
  <si>
    <t xml:space="preserve">Śmietanka 30% do ubijania </t>
  </si>
  <si>
    <t>Śmietana 36% wiaderka</t>
  </si>
  <si>
    <t>Śmietanka 30% wiaderka</t>
  </si>
  <si>
    <t>Kefir 0%</t>
  </si>
  <si>
    <t>Kefir 2%</t>
  </si>
  <si>
    <t>Zamówienie złożył:</t>
  </si>
  <si>
    <r>
      <t>ZAMÓWIENIE nr</t>
    </r>
    <r>
      <rPr>
        <sz val="11"/>
        <rFont val="Arial"/>
        <family val="2"/>
        <charset val="238"/>
      </rPr>
      <t/>
    </r>
  </si>
  <si>
    <t xml:space="preserve">  ODBIORCA:</t>
  </si>
  <si>
    <t>DATA REALIZACJI</t>
  </si>
  <si>
    <t xml:space="preserve">OKRĘGOWA SPÓŁDZIELNIA MLECZARSKA W PIĄTNICY  </t>
  </si>
  <si>
    <t>SUMA</t>
  </si>
  <si>
    <t>godziny otwarcia</t>
  </si>
  <si>
    <t>handel@piatnica.com.pl</t>
  </si>
  <si>
    <t>UWAGI</t>
  </si>
  <si>
    <t xml:space="preserve">Serek wiejski "RODZINNY" 500g </t>
  </si>
  <si>
    <t>Nazwa odbiorcy</t>
  </si>
  <si>
    <t>Twaróg SERNIKOWY mielony</t>
  </si>
  <si>
    <t>Wiaderko 1kg</t>
  </si>
  <si>
    <t>Mascarpone</t>
  </si>
  <si>
    <t>Twój Smak „PUSZYSTY” pieprz</t>
  </si>
  <si>
    <t xml:space="preserve">Śmietana 18% </t>
  </si>
  <si>
    <t xml:space="preserve">Śmietana 12 % </t>
  </si>
  <si>
    <t>Kubek 500g</t>
  </si>
  <si>
    <t xml:space="preserve">Kubek 150g </t>
  </si>
  <si>
    <t>Kubek 150g</t>
  </si>
  <si>
    <t xml:space="preserve">Kubek 200g </t>
  </si>
  <si>
    <t>Kubek 250g</t>
  </si>
  <si>
    <t xml:space="preserve">Kubek 400g </t>
  </si>
  <si>
    <t>Kubek 400g</t>
  </si>
  <si>
    <t>Karton 10 szt.</t>
  </si>
  <si>
    <t>Karton 6 szt.</t>
  </si>
  <si>
    <t>Wiaderko 10kg</t>
  </si>
  <si>
    <t xml:space="preserve">paletek </t>
  </si>
  <si>
    <t>szt</t>
  </si>
  <si>
    <t>Liczba zamówionych pozycji</t>
  </si>
  <si>
    <t>paleta</t>
  </si>
  <si>
    <t>do liczenia paletek</t>
  </si>
  <si>
    <t>do liczenia palet</t>
  </si>
  <si>
    <t>Mascarpone 500g</t>
  </si>
  <si>
    <t>Serek  wiejski lekki "RODZINNY" 500g</t>
  </si>
  <si>
    <t>POZYCJE_ZAMOWIEN_KLIENTOW</t>
  </si>
  <si>
    <t>\*\</t>
  </si>
  <si>
    <t>ZK_NUMER_ZAMOWIENIA</t>
  </si>
  <si>
    <t>ID_FIRMY</t>
  </si>
  <si>
    <t>ID_ZAMOWIENIA</t>
  </si>
  <si>
    <t>NUMER_POZYCJI</t>
  </si>
  <si>
    <t>CZ_INDEKS_CZESCI</t>
  </si>
  <si>
    <t>ILOSC_ZAMOWIONA</t>
  </si>
  <si>
    <t>NUMER_CENNIKA</t>
  </si>
  <si>
    <t>CENA_SPRZEDAZY</t>
  </si>
  <si>
    <t>MAGAZYN</t>
  </si>
  <si>
    <t>MN</t>
  </si>
  <si>
    <t>DANE DO IMPORT ZAMÓWIEŃ</t>
  </si>
  <si>
    <t>NUMER ZAMÓWIENIA IMPULS</t>
  </si>
  <si>
    <t>ID ZAMÓWIENIA IMPULS</t>
  </si>
  <si>
    <t>NUMER PŁATNIKA</t>
  </si>
  <si>
    <t>Null</t>
  </si>
  <si>
    <r>
      <t xml:space="preserve">z dnia </t>
    </r>
    <r>
      <rPr>
        <sz val="12"/>
        <color indexed="10"/>
        <rFont val="Arial"/>
        <family val="2"/>
        <charset val="238"/>
      </rPr>
      <t xml:space="preserve">  </t>
    </r>
    <r>
      <rPr>
        <b/>
        <sz val="12"/>
        <color indexed="10"/>
        <rFont val="Arial"/>
        <family val="2"/>
        <charset val="238"/>
      </rPr>
      <t>rrrr-mm-dd</t>
    </r>
  </si>
  <si>
    <t>CENA</t>
  </si>
  <si>
    <t xml:space="preserve">Twój Smak „PUSZYSTY” z łososiem </t>
  </si>
  <si>
    <t xml:space="preserve">Kubek 135g </t>
  </si>
  <si>
    <t xml:space="preserve">        proszę o dostawę do godziny:</t>
  </si>
  <si>
    <t>Imię i Nazwisko</t>
  </si>
  <si>
    <t>Kontakt:</t>
  </si>
  <si>
    <t>Telefon, fax</t>
  </si>
  <si>
    <t>Karton  8 szt.</t>
  </si>
  <si>
    <t>Kostka 200g</t>
  </si>
  <si>
    <t>Karton 30 szt.</t>
  </si>
  <si>
    <t>Mleko Wiejskie 3,2%</t>
  </si>
  <si>
    <t>Mleko Wiejskie 2,0%</t>
  </si>
  <si>
    <t>Tacka 150g</t>
  </si>
  <si>
    <t>Ser Twarogowy Milandia Śmietankowy</t>
  </si>
  <si>
    <t>Ser Twarogowy Milandia Cebulka  i Zioła</t>
  </si>
  <si>
    <t>Ser Twarogowy Milandia Papryka i Pomidor</t>
  </si>
  <si>
    <t>Śmietankowy SMAK z Ostrołęki</t>
  </si>
  <si>
    <t>Mascarpone 5kg</t>
  </si>
  <si>
    <r>
      <t xml:space="preserve"> Tel. (0-86) 215 64 45,</t>
    </r>
    <r>
      <rPr>
        <sz val="12"/>
        <color indexed="10"/>
        <rFont val="Arial"/>
        <family val="2"/>
        <charset val="238"/>
      </rPr>
      <t xml:space="preserve"> 40, 64, 09, 99 </t>
    </r>
    <r>
      <rPr>
        <sz val="12"/>
        <rFont val="Arial"/>
        <family val="2"/>
        <charset val="238"/>
      </rPr>
      <t xml:space="preserve">   Fax ( 0-86) 215 64 03, </t>
    </r>
    <r>
      <rPr>
        <sz val="12"/>
        <color indexed="10"/>
        <rFont val="Arial"/>
        <family val="2"/>
        <charset val="238"/>
      </rPr>
      <t>05</t>
    </r>
  </si>
  <si>
    <t>Wiaderko 5kg</t>
  </si>
  <si>
    <t>Butelka 1L</t>
  </si>
  <si>
    <t>Zgrzewka 6 szt.</t>
  </si>
  <si>
    <t>Jogurt Grecki Naturalny 0%</t>
  </si>
  <si>
    <t>Jogurt Grecki Truskawka</t>
  </si>
  <si>
    <t>Jogurt Grecki Brzoskwinia</t>
  </si>
  <si>
    <t>Jogurt Grecki Wiśnia</t>
  </si>
  <si>
    <t>Jogurt Grecki Jagoda</t>
  </si>
  <si>
    <t>Jogurt Grecki Malina</t>
  </si>
  <si>
    <t>Jogurt Grecki Gruszka</t>
  </si>
  <si>
    <t>Twój Smak „PUSZYSTY” z pomidorami</t>
  </si>
  <si>
    <t>Śmietana 30%</t>
  </si>
  <si>
    <t>Tacka 9 szt.</t>
  </si>
  <si>
    <t>Kubek 125g</t>
  </si>
  <si>
    <t>Jogurt Piątuś waniliowy</t>
  </si>
  <si>
    <t>Jogurt Piątuś bananowy</t>
  </si>
  <si>
    <t>Jogurt Piątuś truskawkowy</t>
  </si>
  <si>
    <t>Serek  wiejski z malinami i żurawiną</t>
  </si>
  <si>
    <t>Serek  wiejski z jagodami</t>
  </si>
  <si>
    <t>Jogurt Naturalny 2% 330g</t>
  </si>
  <si>
    <t>Kubek 330g</t>
  </si>
  <si>
    <t xml:space="preserve">Kubek 330g </t>
  </si>
  <si>
    <t>Serek Milandia ze szpinakiem i czosnkiem</t>
  </si>
  <si>
    <t>Twój Smak HoReCa 5kg</t>
  </si>
  <si>
    <t>Śmietana 18% HoReCa 1kg</t>
  </si>
  <si>
    <t>Smietana 12% HoReCa 1kg</t>
  </si>
  <si>
    <t>Twój Smak HoReCa 1kg</t>
  </si>
  <si>
    <t>Wiejskie BEZ LAKTOZY 2%</t>
  </si>
  <si>
    <t>Masło EXTRA</t>
  </si>
  <si>
    <t>INFORMACJA</t>
  </si>
  <si>
    <t>Serek wiejski BEZ LAKTOZY 200g</t>
  </si>
  <si>
    <t>Jogurt Naturlany 3%</t>
  </si>
  <si>
    <t>ZAMÓWIENIE HoReCa</t>
  </si>
  <si>
    <t>Śmietanka 12% wiaderka</t>
  </si>
  <si>
    <t>Śmietanka 18% wiaderka</t>
  </si>
  <si>
    <t>Śmietanka 42% wiaderka</t>
  </si>
  <si>
    <t>Jogurt 2% HoReCa 1kg</t>
  </si>
  <si>
    <t>Jogurt 2% wiaderko</t>
  </si>
  <si>
    <t>Twaróg Sernikowy 5kg</t>
  </si>
  <si>
    <t xml:space="preserve">Jogurt SYR naturalny150g </t>
  </si>
  <si>
    <t xml:space="preserve">Jogurt SYR z truskawkami 150g </t>
  </si>
  <si>
    <t xml:space="preserve">Jogurt SYR z jagodami 150g </t>
  </si>
  <si>
    <t xml:space="preserve">Jogurt SYR z brzoskwiniami 150g </t>
  </si>
  <si>
    <t xml:space="preserve">Jogurt SYR waniliowy 150g </t>
  </si>
  <si>
    <t>Twój Smak do SUSHI 1kg</t>
  </si>
  <si>
    <t>Mleko UHT 3,2%</t>
  </si>
  <si>
    <t>Mleko UHT 2%</t>
  </si>
  <si>
    <t>Serek wiejski BIO 200g</t>
  </si>
  <si>
    <t>Twaróg wiejski BIO</t>
  </si>
  <si>
    <t xml:space="preserve">Śmietana 18% BIO </t>
  </si>
  <si>
    <t>Jogurt BIO</t>
  </si>
  <si>
    <t>Mleko BIO</t>
  </si>
  <si>
    <t>Mleko czekoladowe 330ml</t>
  </si>
  <si>
    <t>Mleko waniliowe 330ml</t>
  </si>
  <si>
    <t>Mleko truskawkowe 330ml</t>
  </si>
  <si>
    <t>Mleko bananowe 330ml</t>
  </si>
  <si>
    <t>Butelka 330ml</t>
  </si>
  <si>
    <t>Zgrzewka 12 szt.</t>
  </si>
  <si>
    <t>Twój Smak  z ziołami</t>
  </si>
  <si>
    <t>Twój Smak „PUSZYSTY” zioła</t>
  </si>
  <si>
    <t>Twój Smak „PUSZYSTY” z grzybami leśnymi</t>
  </si>
  <si>
    <t>Twój Smak „PUSZYSTY” z chrzanem</t>
  </si>
  <si>
    <t>Kubek 140g</t>
  </si>
  <si>
    <t>SKYR PITNY NATURALNY 330 ml</t>
  </si>
  <si>
    <t>SKYR PITNY MANGO &amp; MARAKUJA 330 ml</t>
  </si>
  <si>
    <t>SKYR PITNY WANILIA 330 ml</t>
  </si>
  <si>
    <t>SKYR PITNY TRUSKAWKA 330 ml</t>
  </si>
  <si>
    <t>SKYR PITNY JAGODA 330 ml</t>
  </si>
  <si>
    <t>Tacka 20 szt.</t>
  </si>
  <si>
    <t>Kubek 170g</t>
  </si>
  <si>
    <t>Jogurt Naturalny 2% 170g</t>
  </si>
  <si>
    <t>Serek wiejski WYSOKOBIAŁKOWY 200g</t>
  </si>
  <si>
    <t>Jogurt Piątuś malinowy</t>
  </si>
  <si>
    <t>Jogurt Piątuś jagodowy</t>
  </si>
  <si>
    <t>ŚMIETANA 18% 250 ml</t>
  </si>
  <si>
    <t xml:space="preserve">Butelka 250g </t>
  </si>
  <si>
    <t>Mleko z Belgijską Czekoladą 330ml</t>
  </si>
  <si>
    <t>Mleko kokosowo migdałowe 330ml</t>
  </si>
  <si>
    <t>Śmietana 30% 250 ml</t>
  </si>
  <si>
    <t>Śmietana 10%</t>
  </si>
  <si>
    <t>MLEKO BIO UHT 2,5% 1l</t>
  </si>
  <si>
    <t>BEZ LAKTOZY UHT 1,5% 1l</t>
  </si>
  <si>
    <t>Śmietana 18% UHT 1l</t>
  </si>
  <si>
    <t>Śmietana 30% UHT 1l</t>
  </si>
  <si>
    <t>Jogurt naturalny100g</t>
  </si>
  <si>
    <t>Jogurt owocowy MIX 20 x 100g</t>
  </si>
  <si>
    <t>Kubek 100g</t>
  </si>
  <si>
    <t>Serek Homogenizowany naturalny</t>
  </si>
  <si>
    <t>Serek Homogenizowany waniliowy</t>
  </si>
  <si>
    <t>Serek Homogenizowany truskawkowy</t>
  </si>
  <si>
    <t>Serek Homogenizowany straciatella</t>
  </si>
  <si>
    <t>MLEKO UHT DO KAWY 3,2% 1L</t>
  </si>
  <si>
    <t>Twój Smak Aksamitny naturalny</t>
  </si>
  <si>
    <t>Twój Smak Aksamitny z ziołami</t>
  </si>
  <si>
    <t>Twój Smak Aksamitny  z Łososiem</t>
  </si>
  <si>
    <t>Twój Smak Aksamitny  z jogurtem</t>
  </si>
  <si>
    <t>Karton 8 szt.</t>
  </si>
  <si>
    <t>SKYR PITNY TRUSKAWKA KIWI 330 ml</t>
  </si>
  <si>
    <t>Twój Smak do SUSHI 5kg</t>
  </si>
  <si>
    <t>Wiaderko 3kg</t>
  </si>
  <si>
    <t>Mascarpone 3kg</t>
  </si>
  <si>
    <t>Wiaderko 4kg</t>
  </si>
  <si>
    <t>Twój Smak PUSZYSTY 4kg</t>
  </si>
  <si>
    <t>KOKTAJL  MANGO MARAKUJA + OWIES</t>
  </si>
  <si>
    <t>KOKTAJL MALINA GRANAT + ŻEŃ-SZEŃ</t>
  </si>
  <si>
    <t xml:space="preserve">KOKTAJL BANAN AGREST + BŁONNIK </t>
  </si>
  <si>
    <t>KOKTAJL Z  BIAŁKIEM SERWATKOWYM BANAN AGREST BŁONNIK</t>
  </si>
  <si>
    <t>KOKTAJL Z  BIAŁKIEM SERWATKOWYM MALINA GRANAT ŻEŃ-SZEŃ</t>
  </si>
  <si>
    <t>KOKTAJL Z  BIAŁKIEM SERWATKOWYM MANGO MARAKUJA Z OWSEM</t>
  </si>
  <si>
    <t>Mleko UHT 2% HoReCa</t>
  </si>
  <si>
    <t>Mleko UHT 3,2% HoReCa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</si>
</sst>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800]dddd\,\ mmmm\ dd\,\ yyyy"/>
    <numFmt numFmtId="165" formatCode="dddd"/>
    <numFmt numFmtId="166" formatCode="[$-415]d\ mmm\ yy;@"/>
    <numFmt numFmtId="167" formatCode="_-* #,##0\ [$litrów]_-;\-* #,##0\ [$litrów]_-;_-* &quot;-&quot;\ [$litrów]_-;_-@_-"/>
    <numFmt numFmtId="168" formatCode="#,##0_ ;\-#,##0\ "/>
  </numFmts>
  <fonts count="30" x14ac:knownFonts="1"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1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indexed="12"/>
      <name val="Arial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4"/>
      <color indexed="48"/>
      <name val="Tahoma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24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206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5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  <protection locked="0" hidden="1"/>
    </xf>
    <xf numFmtId="0" fontId="8" fillId="3" borderId="8" xfId="0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15" fillId="4" borderId="0" xfId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  <protection locked="0" hidden="1"/>
    </xf>
    <xf numFmtId="0" fontId="8" fillId="4" borderId="8" xfId="0" applyFont="1" applyFill="1" applyBorder="1" applyAlignment="1">
      <alignment horizontal="center" vertical="center" wrapText="1"/>
    </xf>
    <xf numFmtId="1" fontId="12" fillId="4" borderId="12" xfId="0" applyNumberFormat="1" applyFont="1" applyFill="1" applyBorder="1" applyAlignment="1" applyProtection="1">
      <alignment horizontal="center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1" fontId="12" fillId="3" borderId="12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164" fontId="11" fillId="5" borderId="7" xfId="0" applyNumberFormat="1" applyFont="1" applyFill="1" applyBorder="1" applyAlignment="1" applyProtection="1">
      <alignment vertical="center" wrapText="1"/>
      <protection locked="0"/>
    </xf>
    <xf numFmtId="0" fontId="0" fillId="6" borderId="13" xfId="0" applyFill="1" applyBorder="1"/>
    <xf numFmtId="3" fontId="6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 wrapText="1"/>
    </xf>
    <xf numFmtId="166" fontId="21" fillId="7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  <protection locked="0"/>
    </xf>
    <xf numFmtId="1" fontId="13" fillId="9" borderId="20" xfId="0" applyNumberFormat="1" applyFont="1" applyFill="1" applyBorder="1" applyAlignment="1" applyProtection="1">
      <alignment horizontal="center" vertical="center" wrapText="1"/>
    </xf>
    <xf numFmtId="4" fontId="13" fillId="10" borderId="20" xfId="0" applyNumberFormat="1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1" fillId="11" borderId="23" xfId="1" applyFont="1" applyFill="1" applyBorder="1" applyAlignment="1" applyProtection="1">
      <alignment horizontal="left" vertical="center" wrapText="1"/>
    </xf>
    <xf numFmtId="0" fontId="27" fillId="11" borderId="13" xfId="0" applyFont="1" applyFill="1" applyBorder="1" applyAlignment="1">
      <alignment horizontal="center" vertical="center" wrapText="1"/>
    </xf>
    <xf numFmtId="0" fontId="27" fillId="11" borderId="15" xfId="0" applyFont="1" applyFill="1" applyBorder="1" applyAlignment="1">
      <alignment horizontal="center" vertical="center" wrapText="1"/>
    </xf>
    <xf numFmtId="0" fontId="11" fillId="8" borderId="23" xfId="1" applyFont="1" applyFill="1" applyBorder="1" applyAlignment="1" applyProtection="1">
      <alignment horizontal="left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11" fillId="0" borderId="24" xfId="1" applyFont="1" applyFill="1" applyBorder="1" applyAlignment="1" applyProtection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11" fillId="11" borderId="27" xfId="1" applyFont="1" applyFill="1" applyBorder="1" applyAlignment="1" applyProtection="1">
      <alignment horizontal="left" vertical="center" wrapText="1"/>
    </xf>
    <xf numFmtId="0" fontId="27" fillId="11" borderId="21" xfId="0" applyFont="1" applyFill="1" applyBorder="1" applyAlignment="1">
      <alignment horizontal="center" vertical="center" wrapText="1"/>
    </xf>
    <xf numFmtId="0" fontId="27" fillId="11" borderId="22" xfId="0" applyFont="1" applyFill="1" applyBorder="1" applyAlignment="1">
      <alignment horizontal="center" vertical="center" wrapText="1"/>
    </xf>
    <xf numFmtId="0" fontId="11" fillId="11" borderId="24" xfId="1" applyFont="1" applyFill="1" applyBorder="1" applyAlignment="1" applyProtection="1">
      <alignment horizontal="left" vertical="center" wrapText="1"/>
    </xf>
    <xf numFmtId="0" fontId="27" fillId="11" borderId="25" xfId="0" applyFont="1" applyFill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11" fillId="8" borderId="28" xfId="1" applyFont="1" applyFill="1" applyBorder="1" applyAlignment="1" applyProtection="1">
      <alignment horizontal="left" vertical="center" wrapText="1"/>
    </xf>
    <xf numFmtId="0" fontId="27" fillId="8" borderId="29" xfId="0" applyFont="1" applyFill="1" applyBorder="1" applyAlignment="1">
      <alignment horizontal="center" vertical="center" wrapText="1"/>
    </xf>
    <xf numFmtId="0" fontId="27" fillId="8" borderId="30" xfId="0" applyFont="1" applyFill="1" applyBorder="1" applyAlignment="1">
      <alignment horizontal="center" vertical="center" wrapText="1"/>
    </xf>
    <xf numFmtId="0" fontId="11" fillId="0" borderId="31" xfId="1" applyFont="1" applyFill="1" applyBorder="1" applyAlignment="1" applyProtection="1">
      <alignment horizontal="left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11" fillId="8" borderId="24" xfId="1" applyFont="1" applyFill="1" applyBorder="1" applyAlignment="1" applyProtection="1">
      <alignment horizontal="left" vertical="center" wrapText="1"/>
    </xf>
    <xf numFmtId="0" fontId="27" fillId="8" borderId="34" xfId="0" applyFont="1" applyFill="1" applyBorder="1" applyAlignment="1">
      <alignment horizontal="center" vertical="center" wrapText="1"/>
    </xf>
    <xf numFmtId="0" fontId="27" fillId="12" borderId="21" xfId="0" applyFont="1" applyFill="1" applyBorder="1" applyAlignment="1">
      <alignment horizontal="center" vertical="center" wrapText="1"/>
    </xf>
    <xf numFmtId="0" fontId="27" fillId="12" borderId="22" xfId="0" applyFont="1" applyFill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7" fillId="17" borderId="15" xfId="0" applyFont="1" applyFill="1" applyBorder="1" applyAlignment="1">
      <alignment horizontal="center" vertical="center" wrapText="1"/>
    </xf>
    <xf numFmtId="0" fontId="27" fillId="18" borderId="21" xfId="0" applyFont="1" applyFill="1" applyBorder="1" applyAlignment="1">
      <alignment horizontal="center" vertical="center" wrapText="1"/>
    </xf>
    <xf numFmtId="0" fontId="27" fillId="18" borderId="22" xfId="0" applyFont="1" applyFill="1" applyBorder="1" applyAlignment="1">
      <alignment horizontal="center" vertical="center" wrapText="1"/>
    </xf>
    <xf numFmtId="0" fontId="27" fillId="18" borderId="13" xfId="0" applyFont="1" applyFill="1" applyBorder="1" applyAlignment="1">
      <alignment horizontal="center" vertical="center" wrapText="1"/>
    </xf>
    <xf numFmtId="0" fontId="27" fillId="18" borderId="15" xfId="0" applyFont="1" applyFill="1" applyBorder="1" applyAlignment="1">
      <alignment horizontal="center" vertical="center" wrapText="1"/>
    </xf>
    <xf numFmtId="0" fontId="27" fillId="11" borderId="35" xfId="0" applyFont="1" applyFill="1" applyBorder="1" applyAlignment="1">
      <alignment horizontal="center" vertical="center" wrapText="1"/>
    </xf>
    <xf numFmtId="0" fontId="27" fillId="11" borderId="36" xfId="0" applyFont="1" applyFill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 wrapText="1"/>
    </xf>
    <xf numFmtId="0" fontId="27" fillId="19" borderId="37" xfId="0" applyFont="1" applyFill="1" applyBorder="1" applyAlignment="1">
      <alignment horizontal="center" vertical="center" wrapText="1"/>
    </xf>
    <xf numFmtId="1" fontId="25" fillId="0" borderId="18" xfId="0" applyNumberFormat="1" applyFont="1" applyFill="1" applyBorder="1" applyAlignment="1">
      <alignment horizontal="center" vertical="center" wrapText="1"/>
    </xf>
    <xf numFmtId="1" fontId="25" fillId="3" borderId="13" xfId="0" applyNumberFormat="1" applyFont="1" applyFill="1" applyBorder="1" applyAlignment="1">
      <alignment horizontal="center" vertical="center" wrapText="1"/>
    </xf>
    <xf numFmtId="1" fontId="25" fillId="4" borderId="38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11" borderId="19" xfId="0" applyNumberFormat="1" applyFont="1" applyFill="1" applyBorder="1" applyAlignment="1">
      <alignment horizontal="center" vertical="center" wrapText="1"/>
    </xf>
    <xf numFmtId="1" fontId="25" fillId="11" borderId="38" xfId="0" applyNumberFormat="1" applyFont="1" applyFill="1" applyBorder="1" applyAlignment="1">
      <alignment horizontal="center" vertical="center" wrapText="1"/>
    </xf>
    <xf numFmtId="1" fontId="25" fillId="11" borderId="13" xfId="0" applyNumberFormat="1" applyFont="1" applyFill="1" applyBorder="1" applyAlignment="1">
      <alignment horizontal="center" vertical="center" wrapText="1"/>
    </xf>
    <xf numFmtId="1" fontId="25" fillId="8" borderId="19" xfId="0" applyNumberFormat="1" applyFont="1" applyFill="1" applyBorder="1" applyAlignment="1">
      <alignment horizontal="center" vertical="center" wrapText="1"/>
    </xf>
    <xf numFmtId="1" fontId="25" fillId="0" borderId="39" xfId="0" applyNumberFormat="1" applyFont="1" applyFill="1" applyBorder="1" applyAlignment="1">
      <alignment horizontal="center" vertical="center" wrapText="1"/>
    </xf>
    <xf numFmtId="1" fontId="25" fillId="11" borderId="18" xfId="0" applyNumberFormat="1" applyFont="1" applyFill="1" applyBorder="1" applyAlignment="1">
      <alignment horizontal="center" vertical="center" wrapText="1"/>
    </xf>
    <xf numFmtId="1" fontId="25" fillId="11" borderId="39" xfId="0" applyNumberFormat="1" applyFont="1" applyFill="1" applyBorder="1" applyAlignment="1">
      <alignment horizontal="center" vertical="center" wrapText="1"/>
    </xf>
    <xf numFmtId="1" fontId="25" fillId="3" borderId="25" xfId="0" applyNumberFormat="1" applyFont="1" applyFill="1" applyBorder="1" applyAlignment="1">
      <alignment horizontal="center" vertical="center" wrapText="1"/>
    </xf>
    <xf numFmtId="1" fontId="25" fillId="4" borderId="2" xfId="0" applyNumberFormat="1" applyFont="1" applyFill="1" applyBorder="1" applyAlignment="1">
      <alignment horizontal="center" vertical="center" wrapText="1"/>
    </xf>
    <xf numFmtId="1" fontId="25" fillId="8" borderId="6" xfId="0" applyNumberFormat="1" applyFont="1" applyFill="1" applyBorder="1" applyAlignment="1">
      <alignment horizontal="center" vertical="center" wrapText="1"/>
    </xf>
    <xf numFmtId="1" fontId="25" fillId="3" borderId="29" xfId="0" applyNumberFormat="1" applyFont="1" applyFill="1" applyBorder="1" applyAlignment="1">
      <alignment horizontal="center" vertical="center" wrapText="1"/>
    </xf>
    <xf numFmtId="1" fontId="25" fillId="4" borderId="7" xfId="0" applyNumberFormat="1" applyFont="1" applyFill="1" applyBorder="1" applyAlignment="1">
      <alignment horizontal="center" vertical="center" wrapText="1"/>
    </xf>
    <xf numFmtId="1" fontId="25" fillId="0" borderId="40" xfId="0" applyNumberFormat="1" applyFont="1" applyFill="1" applyBorder="1" applyAlignment="1">
      <alignment horizontal="center" vertical="center" wrapText="1"/>
    </xf>
    <xf numFmtId="1" fontId="25" fillId="3" borderId="32" xfId="0" applyNumberFormat="1" applyFont="1" applyFill="1" applyBorder="1" applyAlignment="1">
      <alignment horizontal="center" vertical="center" wrapText="1"/>
    </xf>
    <xf numFmtId="1" fontId="25" fillId="4" borderId="41" xfId="0" applyNumberFormat="1" applyFont="1" applyFill="1" applyBorder="1" applyAlignment="1">
      <alignment horizontal="center" vertical="center" wrapText="1"/>
    </xf>
    <xf numFmtId="0" fontId="21" fillId="7" borderId="42" xfId="0" applyFont="1" applyFill="1" applyBorder="1" applyAlignment="1" applyProtection="1">
      <alignment horizontal="center" vertical="center" wrapText="1"/>
      <protection locked="0"/>
    </xf>
    <xf numFmtId="1" fontId="25" fillId="8" borderId="43" xfId="0" applyNumberFormat="1" applyFont="1" applyFill="1" applyBorder="1" applyAlignment="1">
      <alignment horizontal="center" vertical="center" wrapText="1"/>
    </xf>
    <xf numFmtId="1" fontId="25" fillId="0" borderId="43" xfId="0" applyNumberFormat="1" applyFont="1" applyFill="1" applyBorder="1" applyAlignment="1">
      <alignment horizontal="center" vertical="center" wrapText="1"/>
    </xf>
    <xf numFmtId="1" fontId="25" fillId="3" borderId="44" xfId="0" applyNumberFormat="1" applyFont="1" applyFill="1" applyBorder="1" applyAlignment="1">
      <alignment horizontal="center" vertical="center" wrapText="1"/>
    </xf>
    <xf numFmtId="1" fontId="25" fillId="11" borderId="45" xfId="0" applyNumberFormat="1" applyFont="1" applyFill="1" applyBorder="1" applyAlignment="1">
      <alignment horizontal="center" vertical="center" wrapText="1"/>
    </xf>
    <xf numFmtId="1" fontId="25" fillId="3" borderId="21" xfId="0" applyNumberFormat="1" applyFont="1" applyFill="1" applyBorder="1" applyAlignment="1">
      <alignment horizontal="center" vertical="center" wrapText="1"/>
    </xf>
    <xf numFmtId="1" fontId="25" fillId="4" borderId="21" xfId="0" applyNumberFormat="1" applyFont="1" applyFill="1" applyBorder="1" applyAlignment="1">
      <alignment horizontal="center" vertical="center" wrapText="1"/>
    </xf>
    <xf numFmtId="1" fontId="25" fillId="11" borderId="46" xfId="0" applyNumberFormat="1" applyFont="1" applyFill="1" applyBorder="1" applyAlignment="1">
      <alignment horizontal="center" vertical="center" wrapText="1"/>
    </xf>
    <xf numFmtId="1" fontId="25" fillId="4" borderId="13" xfId="0" applyNumberFormat="1" applyFont="1" applyFill="1" applyBorder="1" applyAlignment="1">
      <alignment horizontal="center" vertical="center" wrapText="1"/>
    </xf>
    <xf numFmtId="1" fontId="25" fillId="3" borderId="47" xfId="0" applyNumberFormat="1" applyFont="1" applyFill="1" applyBorder="1" applyAlignment="1">
      <alignment horizontal="center" vertical="center" wrapText="1"/>
    </xf>
    <xf numFmtId="1" fontId="25" fillId="4" borderId="47" xfId="0" applyNumberFormat="1" applyFont="1" applyFill="1" applyBorder="1" applyAlignment="1">
      <alignment horizontal="center" vertical="center" wrapText="1"/>
    </xf>
    <xf numFmtId="167" fontId="25" fillId="3" borderId="19" xfId="0" applyNumberFormat="1" applyFont="1" applyFill="1" applyBorder="1" applyAlignment="1">
      <alignment horizontal="center" vertical="center" wrapText="1"/>
    </xf>
    <xf numFmtId="4" fontId="25" fillId="3" borderId="13" xfId="0" applyNumberFormat="1" applyFont="1" applyFill="1" applyBorder="1" applyAlignment="1">
      <alignment horizontal="center" vertical="center" wrapText="1"/>
    </xf>
    <xf numFmtId="168" fontId="25" fillId="3" borderId="13" xfId="0" applyNumberFormat="1" applyFont="1" applyFill="1" applyBorder="1" applyAlignment="1">
      <alignment horizontal="center" vertical="center" wrapText="1"/>
    </xf>
    <xf numFmtId="1" fontId="25" fillId="12" borderId="45" xfId="0" applyNumberFormat="1" applyFont="1" applyFill="1" applyBorder="1" applyAlignment="1">
      <alignment horizontal="center" vertical="center" wrapText="1"/>
    </xf>
    <xf numFmtId="1" fontId="25" fillId="17" borderId="46" xfId="0" applyNumberFormat="1" applyFont="1" applyFill="1" applyBorder="1" applyAlignment="1">
      <alignment horizontal="center" vertical="center" wrapText="1"/>
    </xf>
    <xf numFmtId="1" fontId="25" fillId="4" borderId="25" xfId="0" applyNumberFormat="1" applyFont="1" applyFill="1" applyBorder="1" applyAlignment="1">
      <alignment horizontal="center" vertical="center" wrapText="1"/>
    </xf>
    <xf numFmtId="1" fontId="25" fillId="18" borderId="45" xfId="0" applyNumberFormat="1" applyFont="1" applyFill="1" applyBorder="1" applyAlignment="1">
      <alignment horizontal="center" vertical="center" wrapText="1"/>
    </xf>
    <xf numFmtId="1" fontId="25" fillId="18" borderId="46" xfId="0" applyNumberFormat="1" applyFont="1" applyFill="1" applyBorder="1" applyAlignment="1">
      <alignment horizontal="center" vertical="center" wrapText="1"/>
    </xf>
    <xf numFmtId="1" fontId="25" fillId="4" borderId="34" xfId="0" applyNumberFormat="1" applyFont="1" applyFill="1" applyBorder="1" applyAlignment="1">
      <alignment horizontal="center" vertical="center" wrapText="1"/>
    </xf>
    <xf numFmtId="1" fontId="25" fillId="19" borderId="43" xfId="0" applyNumberFormat="1" applyFont="1" applyFill="1" applyBorder="1" applyAlignment="1">
      <alignment horizontal="center" vertical="center" wrapText="1"/>
    </xf>
    <xf numFmtId="1" fontId="25" fillId="0" borderId="45" xfId="0" applyNumberFormat="1" applyFont="1" applyFill="1" applyBorder="1" applyAlignment="1">
      <alignment horizontal="center" vertical="center" wrapText="1"/>
    </xf>
    <xf numFmtId="4" fontId="21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17" borderId="19" xfId="0" applyFont="1" applyFill="1" applyBorder="1" applyAlignment="1" applyProtection="1">
      <alignment horizontal="center" vertical="center" wrapText="1"/>
      <protection locked="0"/>
    </xf>
    <xf numFmtId="0" fontId="27" fillId="18" borderId="25" xfId="0" applyFont="1" applyFill="1" applyBorder="1" applyAlignment="1">
      <alignment horizontal="center" vertical="center" wrapText="1"/>
    </xf>
    <xf numFmtId="0" fontId="27" fillId="18" borderId="26" xfId="0" applyFont="1" applyFill="1" applyBorder="1" applyAlignment="1">
      <alignment horizontal="center" vertical="center" wrapText="1"/>
    </xf>
    <xf numFmtId="1" fontId="25" fillId="18" borderId="49" xfId="0" applyNumberFormat="1" applyFont="1" applyFill="1" applyBorder="1" applyAlignment="1">
      <alignment horizontal="center" vertical="center" wrapText="1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2" xfId="0" applyFont="1" applyFill="1" applyBorder="1" applyAlignment="1">
      <alignment horizontal="center" vertical="center" wrapText="1"/>
    </xf>
    <xf numFmtId="1" fontId="25" fillId="20" borderId="45" xfId="0" applyNumberFormat="1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7" fillId="20" borderId="15" xfId="0" applyFont="1" applyFill="1" applyBorder="1" applyAlignment="1">
      <alignment horizontal="center" vertical="center" wrapText="1"/>
    </xf>
    <xf numFmtId="1" fontId="25" fillId="20" borderId="46" xfId="0" applyNumberFormat="1" applyFont="1" applyFill="1" applyBorder="1" applyAlignment="1">
      <alignment horizontal="center" vertical="center" wrapText="1"/>
    </xf>
    <xf numFmtId="0" fontId="27" fillId="20" borderId="47" xfId="0" applyFont="1" applyFill="1" applyBorder="1" applyAlignment="1">
      <alignment horizontal="center" vertical="center" wrapText="1"/>
    </xf>
    <xf numFmtId="0" fontId="27" fillId="20" borderId="53" xfId="0" applyFont="1" applyFill="1" applyBorder="1" applyAlignment="1">
      <alignment horizontal="center" vertical="center" wrapText="1"/>
    </xf>
    <xf numFmtId="1" fontId="25" fillId="20" borderId="54" xfId="0" applyNumberFormat="1" applyFont="1" applyFill="1" applyBorder="1" applyAlignment="1">
      <alignment horizontal="center" vertical="center" wrapText="1"/>
    </xf>
    <xf numFmtId="0" fontId="6" fillId="20" borderId="51" xfId="0" applyFont="1" applyFill="1" applyBorder="1" applyAlignment="1" applyProtection="1">
      <alignment horizontal="center" vertical="center" wrapText="1"/>
      <protection locked="0"/>
    </xf>
    <xf numFmtId="0" fontId="6" fillId="20" borderId="52" xfId="0" applyFont="1" applyFill="1" applyBorder="1" applyAlignment="1" applyProtection="1">
      <alignment horizontal="center" vertical="center" wrapText="1"/>
      <protection locked="0"/>
    </xf>
    <xf numFmtId="0" fontId="6" fillId="20" borderId="55" xfId="0" applyFont="1" applyFill="1" applyBorder="1" applyAlignment="1" applyProtection="1">
      <alignment horizontal="center" vertical="center" wrapText="1"/>
      <protection locked="0"/>
    </xf>
    <xf numFmtId="1" fontId="25" fillId="11" borderId="49" xfId="0" applyNumberFormat="1" applyFont="1" applyFill="1" applyBorder="1" applyAlignment="1">
      <alignment horizontal="center" vertical="center" wrapText="1"/>
    </xf>
    <xf numFmtId="1" fontId="25" fillId="20" borderId="13" xfId="0" applyNumberFormat="1" applyFont="1" applyFill="1" applyBorder="1" applyAlignment="1">
      <alignment horizontal="center" vertical="center" wrapText="1"/>
    </xf>
    <xf numFmtId="1" fontId="25" fillId="20" borderId="2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 applyProtection="1">
      <alignment horizontal="center" vertical="center" wrapText="1"/>
      <protection locked="0"/>
    </xf>
    <xf numFmtId="1" fontId="25" fillId="0" borderId="46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  <protection locked="0"/>
    </xf>
    <xf numFmtId="0" fontId="27" fillId="18" borderId="32" xfId="0" applyFont="1" applyFill="1" applyBorder="1" applyAlignment="1">
      <alignment horizontal="center" vertical="center" wrapText="1"/>
    </xf>
    <xf numFmtId="0" fontId="27" fillId="17" borderId="34" xfId="0" applyFont="1" applyFill="1" applyBorder="1" applyAlignment="1">
      <alignment horizontal="center" vertical="center" wrapText="1"/>
    </xf>
    <xf numFmtId="1" fontId="25" fillId="17" borderId="43" xfId="0" applyNumberFormat="1" applyFont="1" applyFill="1" applyBorder="1" applyAlignment="1">
      <alignment horizontal="center" vertical="center" wrapText="1"/>
    </xf>
    <xf numFmtId="0" fontId="11" fillId="21" borderId="23" xfId="1" applyFont="1" applyFill="1" applyBorder="1" applyAlignment="1" applyProtection="1">
      <alignment horizontal="left" vertical="center" wrapText="1"/>
    </xf>
    <xf numFmtId="1" fontId="25" fillId="21" borderId="43" xfId="0" applyNumberFormat="1" applyFont="1" applyFill="1" applyBorder="1" applyAlignment="1">
      <alignment horizontal="center" vertical="center" wrapText="1"/>
    </xf>
    <xf numFmtId="0" fontId="6" fillId="21" borderId="19" xfId="0" applyFont="1" applyFill="1" applyBorder="1" applyAlignment="1" applyProtection="1">
      <alignment horizontal="center" vertical="center" wrapText="1"/>
      <protection locked="0"/>
    </xf>
    <xf numFmtId="1" fontId="25" fillId="0" borderId="49" xfId="0" applyNumberFormat="1" applyFont="1" applyFill="1" applyBorder="1" applyAlignment="1">
      <alignment horizontal="center" vertical="center" wrapText="1"/>
    </xf>
    <xf numFmtId="1" fontId="25" fillId="4" borderId="29" xfId="0" applyNumberFormat="1" applyFont="1" applyFill="1" applyBorder="1" applyAlignment="1">
      <alignment horizontal="center" vertical="center" wrapText="1"/>
    </xf>
    <xf numFmtId="0" fontId="6" fillId="11" borderId="3" xfId="0" applyFont="1" applyFill="1" applyBorder="1" applyAlignment="1" applyProtection="1">
      <alignment horizontal="center" vertical="center" wrapText="1"/>
      <protection locked="0"/>
    </xf>
    <xf numFmtId="0" fontId="6" fillId="11" borderId="55" xfId="0" applyFont="1" applyFill="1" applyBorder="1" applyAlignment="1" applyProtection="1">
      <alignment horizontal="center" vertical="center" wrapText="1"/>
      <protection locked="0"/>
    </xf>
    <xf numFmtId="0" fontId="27" fillId="11" borderId="8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1" fontId="25" fillId="11" borderId="61" xfId="0" applyNumberFormat="1" applyFont="1" applyFill="1" applyBorder="1" applyAlignment="1">
      <alignment horizontal="center" vertical="center" wrapText="1"/>
    </xf>
    <xf numFmtId="1" fontId="25" fillId="3" borderId="35" xfId="0" applyNumberFormat="1" applyFont="1" applyFill="1" applyBorder="1" applyAlignment="1">
      <alignment horizontal="center" vertical="center" wrapText="1"/>
    </xf>
    <xf numFmtId="1" fontId="25" fillId="4" borderId="35" xfId="0" applyNumberFormat="1" applyFont="1" applyFill="1" applyBorder="1" applyAlignment="1">
      <alignment horizontal="center" vertical="center" wrapText="1"/>
    </xf>
    <xf numFmtId="0" fontId="11" fillId="7" borderId="31" xfId="1" applyFont="1" applyFill="1" applyBorder="1" applyAlignment="1" applyProtection="1">
      <alignment horizontal="left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27" fillId="7" borderId="33" xfId="0" applyFont="1" applyFill="1" applyBorder="1" applyAlignment="1">
      <alignment horizontal="center" vertical="center" wrapText="1"/>
    </xf>
    <xf numFmtId="1" fontId="25" fillId="7" borderId="40" xfId="0" applyNumberFormat="1" applyFont="1" applyFill="1" applyBorder="1" applyAlignment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  <protection locked="0"/>
    </xf>
    <xf numFmtId="0" fontId="27" fillId="22" borderId="13" xfId="0" applyFont="1" applyFill="1" applyBorder="1" applyAlignment="1">
      <alignment horizontal="center" vertical="center" wrapText="1"/>
    </xf>
    <xf numFmtId="0" fontId="27" fillId="22" borderId="34" xfId="0" applyFont="1" applyFill="1" applyBorder="1" applyAlignment="1">
      <alignment horizontal="center" vertical="center" wrapText="1"/>
    </xf>
    <xf numFmtId="1" fontId="25" fillId="22" borderId="43" xfId="0" applyNumberFormat="1" applyFont="1" applyFill="1" applyBorder="1" applyAlignment="1">
      <alignment horizontal="center" vertical="center" wrapText="1"/>
    </xf>
    <xf numFmtId="1" fontId="25" fillId="22" borderId="38" xfId="0" applyNumberFormat="1" applyFont="1" applyFill="1" applyBorder="1" applyAlignment="1">
      <alignment horizontal="center" vertical="center" wrapText="1"/>
    </xf>
    <xf numFmtId="1" fontId="25" fillId="22" borderId="13" xfId="0" applyNumberFormat="1" applyFont="1" applyFill="1" applyBorder="1" applyAlignment="1">
      <alignment horizontal="center" vertical="center" wrapText="1"/>
    </xf>
    <xf numFmtId="0" fontId="6" fillId="22" borderId="19" xfId="0" applyFont="1" applyFill="1" applyBorder="1" applyAlignment="1" applyProtection="1">
      <alignment horizontal="center" vertical="center" wrapText="1"/>
      <protection locked="0"/>
    </xf>
    <xf numFmtId="167" fontId="25" fillId="21" borderId="19" xfId="0" applyNumberFormat="1" applyFont="1" applyFill="1" applyBorder="1" applyAlignment="1">
      <alignment horizontal="center" vertical="center" wrapText="1"/>
    </xf>
    <xf numFmtId="1" fontId="25" fillId="21" borderId="38" xfId="0" applyNumberFormat="1" applyFont="1" applyFill="1" applyBorder="1" applyAlignment="1">
      <alignment horizontal="center" vertical="center" wrapText="1"/>
    </xf>
    <xf numFmtId="168" fontId="25" fillId="21" borderId="1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1" fillId="20" borderId="27" xfId="1" applyFont="1" applyFill="1" applyBorder="1" applyAlignment="1" applyProtection="1">
      <alignment horizontal="left" vertical="center" wrapText="1"/>
    </xf>
    <xf numFmtId="0" fontId="11" fillId="20" borderId="23" xfId="1" applyFont="1" applyFill="1" applyBorder="1" applyAlignment="1" applyProtection="1">
      <alignment horizontal="left" vertical="center" wrapText="1"/>
    </xf>
    <xf numFmtId="0" fontId="11" fillId="11" borderId="9" xfId="1" applyFont="1" applyFill="1" applyBorder="1" applyAlignment="1" applyProtection="1">
      <alignment horizontal="left" vertical="center" wrapText="1"/>
    </xf>
    <xf numFmtId="0" fontId="11" fillId="0" borderId="27" xfId="1" applyFont="1" applyFill="1" applyBorder="1" applyAlignment="1" applyProtection="1">
      <alignment horizontal="left" vertical="center" wrapText="1"/>
    </xf>
    <xf numFmtId="0" fontId="11" fillId="12" borderId="27" xfId="1" applyFont="1" applyFill="1" applyBorder="1" applyAlignment="1" applyProtection="1">
      <alignment horizontal="left" vertical="center" wrapText="1"/>
    </xf>
    <xf numFmtId="0" fontId="11" fillId="17" borderId="23" xfId="1" applyFont="1" applyFill="1" applyBorder="1" applyAlignment="1" applyProtection="1">
      <alignment horizontal="left" vertical="center" wrapText="1"/>
    </xf>
    <xf numFmtId="0" fontId="11" fillId="18" borderId="23" xfId="1" applyFont="1" applyFill="1" applyBorder="1" applyAlignment="1" applyProtection="1">
      <alignment horizontal="left" vertical="center" wrapText="1"/>
    </xf>
    <xf numFmtId="0" fontId="11" fillId="18" borderId="24" xfId="1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11" borderId="62" xfId="1" applyFont="1" applyFill="1" applyBorder="1" applyAlignment="1" applyProtection="1">
      <alignment horizontal="left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1" fillId="22" borderId="23" xfId="1" applyFont="1" applyFill="1" applyBorder="1" applyAlignment="1" applyProtection="1">
      <alignment horizontal="left" vertical="center" wrapText="1"/>
    </xf>
    <xf numFmtId="0" fontId="11" fillId="3" borderId="23" xfId="1" applyFont="1" applyFill="1" applyBorder="1" applyAlignment="1" applyProtection="1">
      <alignment horizontal="left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1" fontId="25" fillId="4" borderId="8" xfId="0" applyNumberFormat="1" applyFont="1" applyFill="1" applyBorder="1" applyAlignment="1">
      <alignment horizontal="center" vertical="center" wrapText="1"/>
    </xf>
    <xf numFmtId="0" fontId="6" fillId="18" borderId="58" xfId="0" applyFont="1" applyFill="1" applyBorder="1" applyAlignment="1" applyProtection="1">
      <alignment horizontal="center" vertical="center" wrapText="1"/>
      <protection locked="0"/>
    </xf>
    <xf numFmtId="0" fontId="11" fillId="23" borderId="28" xfId="0" applyFont="1" applyFill="1" applyBorder="1" applyAlignment="1">
      <alignment horizontal="left" vertical="center" wrapText="1"/>
    </xf>
    <xf numFmtId="0" fontId="27" fillId="23" borderId="29" xfId="0" applyFont="1" applyFill="1" applyBorder="1" applyAlignment="1">
      <alignment horizontal="center" vertical="center" wrapText="1"/>
    </xf>
    <xf numFmtId="0" fontId="27" fillId="23" borderId="30" xfId="0" applyFont="1" applyFill="1" applyBorder="1" applyAlignment="1">
      <alignment horizontal="center" vertical="center" wrapText="1"/>
    </xf>
    <xf numFmtId="1" fontId="25" fillId="23" borderId="63" xfId="0" applyNumberFormat="1" applyFont="1" applyFill="1" applyBorder="1" applyAlignment="1">
      <alignment horizontal="center" vertical="center" wrapText="1"/>
    </xf>
    <xf numFmtId="0" fontId="6" fillId="23" borderId="64" xfId="0" applyFont="1" applyFill="1" applyBorder="1" applyAlignment="1" applyProtection="1">
      <alignment horizontal="center" vertical="center" wrapText="1"/>
      <protection locked="0"/>
    </xf>
    <xf numFmtId="0" fontId="11" fillId="0" borderId="45" xfId="0" applyFont="1" applyFill="1" applyBorder="1" applyAlignment="1">
      <alignment horizontal="left" vertical="center" wrapText="1"/>
    </xf>
    <xf numFmtId="1" fontId="25" fillId="13" borderId="59" xfId="0" applyNumberFormat="1" applyFont="1" applyFill="1" applyBorder="1" applyAlignment="1">
      <alignment horizontal="center" vertical="center" wrapText="1"/>
    </xf>
    <xf numFmtId="0" fontId="11" fillId="11" borderId="54" xfId="1" applyFont="1" applyFill="1" applyBorder="1" applyAlignment="1" applyProtection="1">
      <alignment horizontal="left" vertical="center" wrapText="1"/>
    </xf>
    <xf numFmtId="0" fontId="11" fillId="18" borderId="31" xfId="1" applyFont="1" applyFill="1" applyBorder="1" applyAlignment="1" applyProtection="1">
      <alignment horizontal="left" vertical="center" wrapText="1"/>
    </xf>
    <xf numFmtId="0" fontId="27" fillId="18" borderId="33" xfId="0" applyFont="1" applyFill="1" applyBorder="1" applyAlignment="1">
      <alignment horizontal="center" vertical="center" wrapText="1"/>
    </xf>
    <xf numFmtId="1" fontId="25" fillId="18" borderId="65" xfId="0" applyNumberFormat="1" applyFont="1" applyFill="1" applyBorder="1" applyAlignment="1">
      <alignment horizontal="center" vertical="center" wrapText="1"/>
    </xf>
    <xf numFmtId="0" fontId="11" fillId="18" borderId="45" xfId="1" applyFont="1" applyFill="1" applyBorder="1" applyAlignment="1" applyProtection="1">
      <alignment horizontal="left" vertical="center" wrapText="1"/>
    </xf>
    <xf numFmtId="0" fontId="11" fillId="15" borderId="31" xfId="1" applyFont="1" applyFill="1" applyBorder="1" applyAlignment="1" applyProtection="1">
      <alignment horizontal="left" vertical="center" wrapText="1"/>
    </xf>
    <xf numFmtId="0" fontId="27" fillId="15" borderId="32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1" fontId="25" fillId="15" borderId="42" xfId="0" applyNumberFormat="1" applyFont="1" applyFill="1" applyBorder="1" applyAlignment="1">
      <alignment horizontal="center" vertical="center" wrapText="1"/>
    </xf>
    <xf numFmtId="1" fontId="25" fillId="15" borderId="41" xfId="0" applyNumberFormat="1" applyFont="1" applyFill="1" applyBorder="1" applyAlignment="1">
      <alignment horizontal="center" vertical="center" wrapText="1"/>
    </xf>
    <xf numFmtId="1" fontId="25" fillId="15" borderId="3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23" borderId="32" xfId="0" applyFont="1" applyFill="1" applyBorder="1" applyAlignment="1">
      <alignment horizontal="left" vertical="center" wrapText="1"/>
    </xf>
    <xf numFmtId="0" fontId="27" fillId="23" borderId="32" xfId="0" applyFont="1" applyFill="1" applyBorder="1" applyAlignment="1">
      <alignment horizontal="center" vertical="center" wrapText="1"/>
    </xf>
    <xf numFmtId="0" fontId="27" fillId="23" borderId="33" xfId="0" applyFont="1" applyFill="1" applyBorder="1" applyAlignment="1">
      <alignment horizontal="center" vertical="center" wrapText="1"/>
    </xf>
    <xf numFmtId="1" fontId="25" fillId="23" borderId="42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 applyProtection="1">
      <alignment horizontal="center" vertical="center" wrapText="1"/>
      <protection locked="0"/>
    </xf>
    <xf numFmtId="0" fontId="11" fillId="19" borderId="45" xfId="1" applyFont="1" applyFill="1" applyBorder="1" applyAlignment="1" applyProtection="1">
      <alignment horizontal="left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7" fillId="19" borderId="57" xfId="0" applyFont="1" applyFill="1" applyBorder="1" applyAlignment="1">
      <alignment horizontal="center" vertical="center" wrapText="1"/>
    </xf>
    <xf numFmtId="1" fontId="25" fillId="19" borderId="59" xfId="0" applyNumberFormat="1" applyFont="1" applyFill="1" applyBorder="1" applyAlignment="1">
      <alignment horizontal="center" vertical="center" wrapText="1"/>
    </xf>
    <xf numFmtId="0" fontId="11" fillId="19" borderId="65" xfId="1" applyFont="1" applyFill="1" applyBorder="1" applyAlignment="1" applyProtection="1">
      <alignment horizontal="left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0" fontId="6" fillId="18" borderId="51" xfId="0" applyFont="1" applyFill="1" applyBorder="1" applyAlignment="1" applyProtection="1">
      <alignment horizontal="center" vertical="center" wrapText="1"/>
      <protection locked="0"/>
    </xf>
    <xf numFmtId="0" fontId="11" fillId="18" borderId="46" xfId="1" applyFont="1" applyFill="1" applyBorder="1" applyAlignment="1" applyProtection="1">
      <alignment horizontal="left" vertical="center" wrapText="1"/>
    </xf>
    <xf numFmtId="1" fontId="25" fillId="18" borderId="54" xfId="0" applyNumberFormat="1" applyFont="1" applyFill="1" applyBorder="1" applyAlignment="1">
      <alignment horizontal="center" vertical="center" wrapText="1"/>
    </xf>
    <xf numFmtId="0" fontId="6" fillId="18" borderId="5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0" fillId="24" borderId="0" xfId="0" applyFill="1"/>
    <xf numFmtId="0" fontId="23" fillId="24" borderId="15" xfId="3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left" vertical="center"/>
    </xf>
    <xf numFmtId="49" fontId="0" fillId="24" borderId="0" xfId="0" applyNumberFormat="1" applyFill="1"/>
    <xf numFmtId="0" fontId="0" fillId="0" borderId="0" xfId="0" applyFill="1"/>
    <xf numFmtId="0" fontId="0" fillId="0" borderId="13" xfId="0" applyFill="1" applyBorder="1" applyAlignment="1">
      <alignment horizontal="center"/>
    </xf>
    <xf numFmtId="49" fontId="0" fillId="0" borderId="0" xfId="0" applyNumberFormat="1" applyFill="1"/>
    <xf numFmtId="0" fontId="11" fillId="24" borderId="32" xfId="0" applyFont="1" applyFill="1" applyBorder="1" applyAlignment="1">
      <alignment horizontal="left" vertical="center" wrapText="1"/>
    </xf>
    <xf numFmtId="0" fontId="27" fillId="24" borderId="32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1" fontId="25" fillId="24" borderId="42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1" fillId="20" borderId="45" xfId="1" applyFont="1" applyFill="1" applyBorder="1" applyAlignment="1" applyProtection="1">
      <alignment horizontal="left" vertical="center" wrapText="1"/>
    </xf>
    <xf numFmtId="0" fontId="11" fillId="20" borderId="46" xfId="1" applyFont="1" applyFill="1" applyBorder="1" applyAlignment="1" applyProtection="1">
      <alignment horizontal="left" vertical="center" wrapText="1"/>
    </xf>
    <xf numFmtId="0" fontId="11" fillId="20" borderId="54" xfId="1" applyFont="1" applyFill="1" applyBorder="1" applyAlignment="1" applyProtection="1">
      <alignment horizontal="left" vertical="center" wrapText="1"/>
    </xf>
    <xf numFmtId="0" fontId="11" fillId="18" borderId="13" xfId="1" applyFont="1" applyFill="1" applyBorder="1" applyAlignment="1" applyProtection="1">
      <alignment horizontal="left" vertical="center" wrapText="1"/>
    </xf>
    <xf numFmtId="0" fontId="11" fillId="18" borderId="32" xfId="1" applyFont="1" applyFill="1" applyBorder="1" applyAlignment="1" applyProtection="1">
      <alignment horizontal="left" vertical="center" wrapText="1"/>
    </xf>
    <xf numFmtId="1" fontId="25" fillId="4" borderId="15" xfId="0" applyNumberFormat="1" applyFont="1" applyFill="1" applyBorder="1" applyAlignment="1">
      <alignment horizontal="center" vertical="center" wrapText="1"/>
    </xf>
    <xf numFmtId="0" fontId="6" fillId="18" borderId="52" xfId="0" applyFont="1" applyFill="1" applyBorder="1" applyAlignment="1" applyProtection="1">
      <alignment horizontal="center" vertical="center" wrapText="1"/>
      <protection locked="0"/>
    </xf>
    <xf numFmtId="1" fontId="25" fillId="4" borderId="12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" fontId="25" fillId="20" borderId="47" xfId="0" applyNumberFormat="1" applyFont="1" applyFill="1" applyBorder="1" applyAlignment="1">
      <alignment horizontal="center" vertical="center" wrapText="1"/>
    </xf>
    <xf numFmtId="1" fontId="25" fillId="4" borderId="22" xfId="0" applyNumberFormat="1" applyFont="1" applyFill="1" applyBorder="1" applyAlignment="1">
      <alignment horizontal="center" vertical="center" wrapText="1"/>
    </xf>
    <xf numFmtId="1" fontId="25" fillId="4" borderId="5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23" borderId="31" xfId="0" applyFont="1" applyFill="1" applyBorder="1" applyAlignment="1" applyProtection="1">
      <alignment horizontal="center" vertical="center" wrapText="1"/>
      <protection locked="0"/>
    </xf>
    <xf numFmtId="0" fontId="6" fillId="24" borderId="31" xfId="0" applyFont="1" applyFill="1" applyBorder="1" applyAlignment="1" applyProtection="1">
      <alignment horizontal="center" vertical="center" wrapText="1"/>
      <protection locked="0"/>
    </xf>
    <xf numFmtId="0" fontId="6" fillId="15" borderId="58" xfId="0" applyFont="1" applyFill="1" applyBorder="1" applyAlignment="1" applyProtection="1">
      <alignment horizontal="center" vertical="center" wrapText="1"/>
      <protection locked="0"/>
    </xf>
    <xf numFmtId="0" fontId="6" fillId="0" borderId="52" xfId="0" applyFont="1" applyFill="1" applyBorder="1" applyAlignment="1" applyProtection="1">
      <alignment horizontal="center" vertical="center" wrapText="1"/>
      <protection locked="0"/>
    </xf>
    <xf numFmtId="0" fontId="6" fillId="11" borderId="52" xfId="0" applyFont="1" applyFill="1" applyBorder="1" applyAlignment="1" applyProtection="1">
      <alignment horizontal="center" vertical="center" wrapText="1"/>
      <protection locked="0"/>
    </xf>
    <xf numFmtId="0" fontId="6" fillId="8" borderId="52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11" borderId="51" xfId="0" applyFont="1" applyFill="1" applyBorder="1" applyAlignment="1" applyProtection="1">
      <alignment horizontal="center" vertical="center" wrapText="1"/>
      <protection locked="0"/>
    </xf>
    <xf numFmtId="0" fontId="6" fillId="11" borderId="56" xfId="0" applyFont="1" applyFill="1" applyBorder="1" applyAlignment="1" applyProtection="1">
      <alignment horizontal="center" vertical="center" wrapText="1"/>
      <protection locked="0"/>
    </xf>
    <xf numFmtId="0" fontId="6" fillId="8" borderId="64" xfId="0" applyFont="1" applyFill="1" applyBorder="1" applyAlignment="1" applyProtection="1">
      <alignment horizontal="center" vertical="center" wrapText="1"/>
      <protection locked="0"/>
    </xf>
    <xf numFmtId="0" fontId="6" fillId="12" borderId="51" xfId="0" applyFont="1" applyFill="1" applyBorder="1" applyAlignment="1" applyProtection="1">
      <alignment horizontal="center" vertical="center" wrapText="1"/>
      <protection locked="0"/>
    </xf>
    <xf numFmtId="0" fontId="6" fillId="17" borderId="52" xfId="0" applyFont="1" applyFill="1" applyBorder="1" applyAlignment="1" applyProtection="1">
      <alignment horizontal="center" vertical="center" wrapText="1"/>
      <protection locked="0"/>
    </xf>
    <xf numFmtId="0" fontId="6" fillId="18" borderId="56" xfId="0" applyFont="1" applyFill="1" applyBorder="1" applyAlignment="1" applyProtection="1">
      <alignment horizontal="center" vertical="center" wrapText="1"/>
      <protection locked="0"/>
    </xf>
    <xf numFmtId="0" fontId="6" fillId="19" borderId="51" xfId="0" applyFont="1" applyFill="1" applyBorder="1" applyAlignment="1" applyProtection="1">
      <alignment horizontal="center" vertical="center" wrapText="1"/>
      <protection locked="0"/>
    </xf>
    <xf numFmtId="0" fontId="6" fillId="19" borderId="58" xfId="0" applyFont="1" applyFill="1" applyBorder="1" applyAlignment="1" applyProtection="1">
      <alignment horizontal="center" vertical="center" wrapText="1"/>
      <protection locked="0"/>
    </xf>
    <xf numFmtId="0" fontId="21" fillId="7" borderId="45" xfId="0" applyFont="1" applyFill="1" applyBorder="1" applyAlignment="1" applyProtection="1">
      <alignment horizontal="center" vertical="center" wrapText="1"/>
      <protection locked="0"/>
    </xf>
    <xf numFmtId="0" fontId="21" fillId="7" borderId="46" xfId="0" applyFont="1" applyFill="1" applyBorder="1" applyAlignment="1" applyProtection="1">
      <alignment horizontal="center" vertical="center" wrapText="1"/>
      <protection locked="0"/>
    </xf>
    <xf numFmtId="4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54" xfId="0" applyFont="1" applyFill="1" applyBorder="1" applyAlignment="1" applyProtection="1">
      <alignment horizontal="center" vertical="center" wrapText="1"/>
      <protection locked="0"/>
    </xf>
    <xf numFmtId="0" fontId="21" fillId="7" borderId="49" xfId="0" applyFont="1" applyFill="1" applyBorder="1" applyAlignment="1" applyProtection="1">
      <alignment horizontal="center" vertical="center" wrapText="1"/>
      <protection locked="0"/>
    </xf>
    <xf numFmtId="0" fontId="21" fillId="7" borderId="65" xfId="0" applyFont="1" applyFill="1" applyBorder="1" applyAlignment="1" applyProtection="1">
      <alignment horizontal="center" vertical="center" wrapText="1"/>
      <protection locked="0"/>
    </xf>
    <xf numFmtId="0" fontId="21" fillId="7" borderId="70" xfId="0" applyFont="1" applyFill="1" applyBorder="1" applyAlignment="1" applyProtection="1">
      <alignment horizontal="center" vertical="center" wrapText="1"/>
      <protection locked="0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11" fillId="21" borderId="24" xfId="1" applyFont="1" applyFill="1" applyBorder="1" applyAlignment="1" applyProtection="1">
      <alignment horizontal="left" vertical="center" wrapText="1"/>
    </xf>
    <xf numFmtId="0" fontId="27" fillId="21" borderId="26" xfId="0" applyFont="1" applyFill="1" applyBorder="1" applyAlignment="1">
      <alignment horizontal="center" vertical="center" wrapText="1"/>
    </xf>
    <xf numFmtId="0" fontId="27" fillId="21" borderId="50" xfId="0" applyFont="1" applyFill="1" applyBorder="1" applyAlignment="1">
      <alignment horizontal="center" vertical="center" wrapText="1"/>
    </xf>
    <xf numFmtId="0" fontId="6" fillId="21" borderId="39" xfId="0" applyFont="1" applyFill="1" applyBorder="1" applyAlignment="1" applyProtection="1">
      <alignment horizontal="center" vertical="center" wrapText="1"/>
      <protection locked="0"/>
    </xf>
    <xf numFmtId="0" fontId="21" fillId="7" borderId="17" xfId="0" applyFont="1" applyFill="1" applyBorder="1" applyAlignment="1" applyProtection="1">
      <alignment horizontal="center" vertical="center" wrapText="1"/>
      <protection locked="0"/>
    </xf>
    <xf numFmtId="0" fontId="27" fillId="3" borderId="15" xfId="0" applyFont="1" applyFill="1" applyBorder="1" applyAlignment="1">
      <alignment horizontal="center" vertical="center" wrapText="1"/>
    </xf>
    <xf numFmtId="0" fontId="21" fillId="7" borderId="47" xfId="0" applyFont="1" applyFill="1" applyBorder="1" applyAlignment="1" applyProtection="1">
      <alignment horizontal="center" vertical="center" wrapText="1"/>
      <protection locked="0"/>
    </xf>
    <xf numFmtId="1" fontId="25" fillId="0" borderId="48" xfId="0" applyNumberFormat="1" applyFont="1" applyFill="1" applyBorder="1" applyAlignment="1">
      <alignment horizontal="center" vertical="center" wrapText="1"/>
    </xf>
    <xf numFmtId="1" fontId="25" fillId="21" borderId="46" xfId="0" applyNumberFormat="1" applyFont="1" applyFill="1" applyBorder="1" applyAlignment="1">
      <alignment horizontal="center" vertical="center" wrapText="1"/>
    </xf>
    <xf numFmtId="0" fontId="11" fillId="24" borderId="24" xfId="1" applyFont="1" applyFill="1" applyBorder="1" applyAlignment="1" applyProtection="1">
      <alignment horizontal="left" vertical="center" wrapText="1"/>
    </xf>
    <xf numFmtId="1" fontId="25" fillId="24" borderId="49" xfId="0" applyNumberFormat="1" applyFont="1" applyFill="1" applyBorder="1" applyAlignment="1">
      <alignment horizontal="center" vertical="center" wrapText="1"/>
    </xf>
    <xf numFmtId="0" fontId="6" fillId="24" borderId="39" xfId="0" applyFont="1" applyFill="1" applyBorder="1" applyAlignment="1" applyProtection="1">
      <alignment horizontal="center" vertical="center" wrapText="1"/>
      <protection locked="0"/>
    </xf>
    <xf numFmtId="0" fontId="11" fillId="25" borderId="24" xfId="1" applyFont="1" applyFill="1" applyBorder="1" applyAlignment="1" applyProtection="1">
      <alignment horizontal="left" vertical="center" wrapText="1"/>
    </xf>
    <xf numFmtId="1" fontId="25" fillId="25" borderId="49" xfId="0" applyNumberFormat="1" applyFont="1" applyFill="1" applyBorder="1" applyAlignment="1">
      <alignment horizontal="center" vertical="center" wrapText="1"/>
    </xf>
    <xf numFmtId="0" fontId="6" fillId="25" borderId="39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>
      <alignment horizontal="center" vertical="center" wrapText="1"/>
    </xf>
    <xf numFmtId="0" fontId="11" fillId="0" borderId="45" xfId="1" applyFont="1" applyFill="1" applyBorder="1" applyAlignment="1" applyProtection="1">
      <alignment horizontal="left" vertical="center" wrapText="1"/>
    </xf>
    <xf numFmtId="1" fontId="25" fillId="0" borderId="59" xfId="0" applyNumberFormat="1" applyFont="1" applyFill="1" applyBorder="1" applyAlignment="1">
      <alignment horizontal="center" vertical="center" wrapText="1"/>
    </xf>
    <xf numFmtId="0" fontId="11" fillId="0" borderId="46" xfId="1" applyFont="1" applyFill="1" applyBorder="1" applyAlignment="1" applyProtection="1">
      <alignment horizontal="left" vertical="center" wrapText="1"/>
    </xf>
    <xf numFmtId="0" fontId="11" fillId="0" borderId="54" xfId="1" applyFont="1" applyFill="1" applyBorder="1" applyAlignment="1" applyProtection="1">
      <alignment horizontal="left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1" fontId="25" fillId="0" borderId="66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  <protection locked="0"/>
    </xf>
    <xf numFmtId="0" fontId="11" fillId="25" borderId="9" xfId="1" applyFont="1" applyFill="1" applyBorder="1" applyAlignment="1" applyProtection="1">
      <alignment horizontal="left" vertical="center" wrapText="1"/>
    </xf>
    <xf numFmtId="0" fontId="27" fillId="25" borderId="8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1" fontId="25" fillId="25" borderId="17" xfId="0" applyNumberFormat="1" applyFont="1" applyFill="1" applyBorder="1" applyAlignment="1">
      <alignment horizontal="center" vertical="center" wrapText="1"/>
    </xf>
    <xf numFmtId="0" fontId="27" fillId="25" borderId="25" xfId="0" applyFont="1" applyFill="1" applyBorder="1" applyAlignment="1">
      <alignment horizontal="center" vertical="center" wrapText="1"/>
    </xf>
    <xf numFmtId="0" fontId="6" fillId="25" borderId="3" xfId="0" applyFont="1" applyFill="1" applyBorder="1" applyAlignment="1" applyProtection="1">
      <alignment horizontal="center" vertical="center" wrapText="1"/>
      <protection locked="0"/>
    </xf>
    <xf numFmtId="0" fontId="6" fillId="25" borderId="5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 applyProtection="1">
      <alignment horizontal="center" vertical="center" wrapText="1"/>
      <protection locked="0"/>
    </xf>
    <xf numFmtId="0" fontId="21" fillId="7" borderId="13" xfId="0" applyFont="1" applyFill="1" applyBorder="1" applyAlignment="1" applyProtection="1">
      <alignment horizontal="center" vertical="center" wrapText="1"/>
      <protection locked="0"/>
    </xf>
    <xf numFmtId="0" fontId="21" fillId="7" borderId="19" xfId="0" applyFont="1" applyFill="1" applyBorder="1" applyAlignment="1" applyProtection="1">
      <alignment horizontal="center" vertical="center" wrapText="1"/>
      <protection locked="0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1" fontId="25" fillId="26" borderId="43" xfId="0" applyNumberFormat="1" applyFont="1" applyFill="1" applyBorder="1" applyAlignment="1">
      <alignment horizontal="center" vertical="center" wrapText="1"/>
    </xf>
    <xf numFmtId="0" fontId="6" fillId="26" borderId="52" xfId="0" applyFont="1" applyFill="1" applyBorder="1" applyAlignment="1" applyProtection="1">
      <alignment horizontal="center" vertical="center" wrapText="1"/>
      <protection locked="0"/>
    </xf>
    <xf numFmtId="0" fontId="11" fillId="19" borderId="70" xfId="1" applyFont="1" applyFill="1" applyBorder="1" applyAlignment="1" applyProtection="1">
      <alignment horizontal="left" vertical="center" wrapText="1"/>
    </xf>
    <xf numFmtId="0" fontId="27" fillId="19" borderId="25" xfId="0" applyFont="1" applyFill="1" applyBorder="1" applyAlignment="1">
      <alignment horizontal="center" vertical="center" wrapText="1"/>
    </xf>
    <xf numFmtId="0" fontId="27" fillId="19" borderId="71" xfId="0" applyFont="1" applyFill="1" applyBorder="1" applyAlignment="1">
      <alignment horizontal="center" vertical="center" wrapText="1"/>
    </xf>
    <xf numFmtId="1" fontId="25" fillId="19" borderId="72" xfId="0" applyNumberFormat="1" applyFont="1" applyFill="1" applyBorder="1" applyAlignment="1">
      <alignment horizontal="center" vertical="center" wrapText="1"/>
    </xf>
    <xf numFmtId="1" fontId="25" fillId="4" borderId="50" xfId="0" applyNumberFormat="1" applyFont="1" applyFill="1" applyBorder="1" applyAlignment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  <protection locked="0"/>
    </xf>
    <xf numFmtId="0" fontId="11" fillId="26" borderId="45" xfId="1" applyFont="1" applyFill="1" applyBorder="1" applyAlignment="1" applyProtection="1">
      <alignment horizontal="left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1" fontId="25" fillId="26" borderId="59" xfId="0" applyNumberFormat="1" applyFont="1" applyFill="1" applyBorder="1" applyAlignment="1">
      <alignment horizontal="center" vertical="center" wrapText="1"/>
    </xf>
    <xf numFmtId="0" fontId="6" fillId="26" borderId="51" xfId="0" applyFont="1" applyFill="1" applyBorder="1" applyAlignment="1" applyProtection="1">
      <alignment horizontal="center" vertical="center" wrapText="1"/>
      <protection locked="0"/>
    </xf>
    <xf numFmtId="0" fontId="11" fillId="26" borderId="46" xfId="1" applyFont="1" applyFill="1" applyBorder="1" applyAlignment="1" applyProtection="1">
      <alignment horizontal="left" vertical="center" wrapText="1"/>
    </xf>
    <xf numFmtId="0" fontId="11" fillId="26" borderId="54" xfId="1" applyFont="1" applyFill="1" applyBorder="1" applyAlignment="1" applyProtection="1">
      <alignment horizontal="left" vertical="center" wrapText="1"/>
    </xf>
    <xf numFmtId="0" fontId="27" fillId="26" borderId="47" xfId="0" applyFont="1" applyFill="1" applyBorder="1" applyAlignment="1">
      <alignment horizontal="center" vertical="center" wrapText="1"/>
    </xf>
    <xf numFmtId="0" fontId="27" fillId="26" borderId="53" xfId="0" applyFont="1" applyFill="1" applyBorder="1" applyAlignment="1">
      <alignment horizontal="center" vertical="center" wrapText="1"/>
    </xf>
    <xf numFmtId="1" fontId="25" fillId="26" borderId="66" xfId="0" applyNumberFormat="1" applyFont="1" applyFill="1" applyBorder="1" applyAlignment="1">
      <alignment horizontal="center" vertical="center" wrapText="1"/>
    </xf>
    <xf numFmtId="0" fontId="6" fillId="26" borderId="55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8" fillId="5" borderId="60" xfId="0" applyNumberFormat="1" applyFont="1" applyFill="1" applyBorder="1" applyAlignment="1" applyProtection="1">
      <alignment horizontal="center" vertical="center" wrapText="1"/>
    </xf>
    <xf numFmtId="164" fontId="8" fillId="5" borderId="7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16" borderId="60" xfId="0" applyNumberFormat="1" applyFont="1" applyFill="1" applyBorder="1" applyAlignment="1" applyProtection="1">
      <alignment horizontal="center" vertical="center" wrapText="1"/>
      <protection locked="0"/>
    </xf>
    <xf numFmtId="0" fontId="25" fillId="16" borderId="64" xfId="0" applyNumberFormat="1" applyFont="1" applyFill="1" applyBorder="1" applyProtection="1"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1" fontId="21" fillId="7" borderId="60" xfId="0" applyNumberFormat="1" applyFont="1" applyFill="1" applyBorder="1" applyAlignment="1" applyProtection="1">
      <alignment horizontal="center" vertical="center"/>
      <protection locked="0"/>
    </xf>
    <xf numFmtId="1" fontId="21" fillId="7" borderId="64" xfId="0" applyNumberFormat="1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7" fillId="24" borderId="26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7" fillId="25" borderId="26" xfId="0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center" vertical="center" wrapText="1"/>
    </xf>
    <xf numFmtId="0" fontId="27" fillId="21" borderId="15" xfId="0" applyFont="1" applyFill="1" applyBorder="1" applyAlignment="1">
      <alignment horizontal="center" vertical="center" wrapText="1"/>
    </xf>
    <xf numFmtId="0" fontId="27" fillId="21" borderId="52" xfId="0" applyFont="1" applyFill="1" applyBorder="1" applyAlignment="1">
      <alignment horizontal="center" vertical="center" wrapText="1"/>
    </xf>
    <xf numFmtId="0" fontId="0" fillId="14" borderId="13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11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6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0" fillId="11" borderId="13" xfId="0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164" fontId="2" fillId="7" borderId="60" xfId="0" applyNumberFormat="1" applyFont="1" applyFill="1" applyBorder="1" applyAlignment="1" applyProtection="1">
      <alignment horizontal="center" vertical="center" wrapText="1"/>
      <protection locked="0"/>
    </xf>
    <xf numFmtId="164" fontId="2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2" xfId="0" applyFont="1" applyFill="1" applyBorder="1" applyAlignment="1" applyProtection="1">
      <alignment horizontal="center" vertical="center"/>
      <protection locked="0"/>
    </xf>
    <xf numFmtId="0" fontId="29" fillId="0" borderId="5" xfId="0" applyFont="1" applyFill="1" applyBorder="1" applyAlignment="1" applyProtection="1">
      <alignment horizontal="center" vertical="center"/>
      <protection locked="0"/>
    </xf>
  </cellXfs>
  <cellStyles count="4">
    <cellStyle name="Hiperłącze" xfId="1" builtinId="8"/>
    <cellStyle name="Hiperłącze 2" xfId="2" xr:uid="{00000000-0005-0000-0000-000001000000}"/>
    <cellStyle name="Normalny" xfId="0" builtinId="0"/>
    <cellStyle name="Normalny_KARTA PRODUKTU TESCO-final" xfId="3" xr:uid="{00000000-0005-0000-0000-000003000000}"/>
  </cellStyles>
  <dxfs count="14"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666751</xdr:colOff>
      <xdr:row>1</xdr:row>
      <xdr:rowOff>95250</xdr:rowOff>
    </xdr:from>
    <xdr:to>
      <xdr:col>14</xdr:col>
      <xdr:colOff>2571751</xdr:colOff>
      <xdr:row>5</xdr:row>
      <xdr:rowOff>14732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71D58A-EAEB-4357-8E34-324D7C6E5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3180" y="272143"/>
          <a:ext cx="1905000" cy="790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piatnica.com.pl/p/pl/twoj-smak-puszysty-ze-szczypiorkiem-150g.html" TargetMode="External"/><Relationship Id="rId21" Type="http://schemas.openxmlformats.org/officeDocument/2006/relationships/hyperlink" Target="http://piatnica.com.pl/p/pl/kefir-0--lekki-400g.html" TargetMode="External"/><Relationship Id="rId42" Type="http://schemas.openxmlformats.org/officeDocument/2006/relationships/hyperlink" Target="http://piatnica.com.pl/p/pl/ser-twarogowy-z-mascarpone-milandia-150g.html" TargetMode="External"/><Relationship Id="rId47" Type="http://schemas.openxmlformats.org/officeDocument/2006/relationships/hyperlink" Target="http://piatnica.com.pl/p/pl/smietankowy-smak-z-ostroleki-200g.html" TargetMode="External"/><Relationship Id="rId63" Type="http://schemas.openxmlformats.org/officeDocument/2006/relationships/hyperlink" Target="http://piatnica.com.pl/p/pl/twoj-smak-puszysty-z-bazylia-150-g.html" TargetMode="External"/><Relationship Id="rId68" Type="http://schemas.openxmlformats.org/officeDocument/2006/relationships/hyperlink" Target="http://piatnica.com.pl/p/mleko-ekologiczne-1l" TargetMode="External"/><Relationship Id="rId84" Type="http://schemas.openxmlformats.org/officeDocument/2006/relationships/hyperlink" Target="http://piatnica.com.pl/p/pl/mleko-wiejskie-3-2--1l.html" TargetMode="External"/><Relationship Id="rId89" Type="http://schemas.openxmlformats.org/officeDocument/2006/relationships/hyperlink" Target="http://piatnica.com.pl/p/pl/mleko-wiejskie-3-2--1l.html" TargetMode="External"/><Relationship Id="rId112" Type="http://schemas.openxmlformats.org/officeDocument/2006/relationships/hyperlink" Target="http://piatnica.com.pl/p/pl/mleko-wiejskie-3-2--1l.html" TargetMode="External"/><Relationship Id="rId16" Type="http://schemas.openxmlformats.org/officeDocument/2006/relationships/hyperlink" Target="http://piatnica.com.pl/p/pl/smietana-12--200g.html" TargetMode="External"/><Relationship Id="rId107" Type="http://schemas.openxmlformats.org/officeDocument/2006/relationships/hyperlink" Target="http://piatnica.com.pl/p/pl/smietana-36----wiadro-10kg.html" TargetMode="External"/><Relationship Id="rId11" Type="http://schemas.openxmlformats.org/officeDocument/2006/relationships/hyperlink" Target="http://piatnica.com.pl/p/pl/twoj-smak-z-przyprawami-135g.html" TargetMode="External"/><Relationship Id="rId32" Type="http://schemas.openxmlformats.org/officeDocument/2006/relationships/hyperlink" Target="http://piatnica.com.pl/p/pl/twoj-smak-puszysty-z-lososiem-150g.html" TargetMode="External"/><Relationship Id="rId37" Type="http://schemas.openxmlformats.org/officeDocument/2006/relationships/hyperlink" Target="http://piatnica.com.pl/p/pl/twarozek-domowy-150g.html" TargetMode="External"/><Relationship Id="rId53" Type="http://schemas.openxmlformats.org/officeDocument/2006/relationships/hyperlink" Target="http://piatnica.com.pl/p/pl/jogurt-typu-greckiego-z-malinami-150-g1400787379.html" TargetMode="External"/><Relationship Id="rId58" Type="http://schemas.openxmlformats.org/officeDocument/2006/relationships/hyperlink" Target="http://piatnica.com.pl/p/pl/piatus-truskawkowy-125-g.html" TargetMode="External"/><Relationship Id="rId74" Type="http://schemas.openxmlformats.org/officeDocument/2006/relationships/hyperlink" Target="http://piatnica.com.pl/p/pl/milandia-serek-smietankowy-ze-szpinakiem-135-g.html" TargetMode="External"/><Relationship Id="rId79" Type="http://schemas.openxmlformats.org/officeDocument/2006/relationships/hyperlink" Target="http://piatnica.com.pl/p/pl/mleko-wiejskie-3-2--1l.html" TargetMode="External"/><Relationship Id="rId102" Type="http://schemas.openxmlformats.org/officeDocument/2006/relationships/hyperlink" Target="http://piatnica.com.pl/p/pl/smietana-12--200g.html" TargetMode="External"/><Relationship Id="rId5" Type="http://schemas.openxmlformats.org/officeDocument/2006/relationships/hyperlink" Target="http://piatnica.com.pl/p/pl/serek-wiejski-z-ananasem-150g.html" TargetMode="External"/><Relationship Id="rId90" Type="http://schemas.openxmlformats.org/officeDocument/2006/relationships/hyperlink" Target="http://piatnica.com.pl/p/pl/mleko-wiejskie-3-2--1l.html" TargetMode="External"/><Relationship Id="rId95" Type="http://schemas.openxmlformats.org/officeDocument/2006/relationships/hyperlink" Target="http://piatnica.com.pl/p/pl/mleko-wiejskie-3-2--1l.html" TargetMode="External"/><Relationship Id="rId22" Type="http://schemas.openxmlformats.org/officeDocument/2006/relationships/hyperlink" Target="http://piatnica.com.pl/p/pl/kefir-2--400g.html" TargetMode="External"/><Relationship Id="rId27" Type="http://schemas.openxmlformats.org/officeDocument/2006/relationships/hyperlink" Target="http://piatnica.com.pl/p/pl/serek-wiejski-500g.html" TargetMode="External"/><Relationship Id="rId43" Type="http://schemas.openxmlformats.org/officeDocument/2006/relationships/hyperlink" Target="http://piatnica.com.pl/p/pl/ser-twarogowy-z-mascarpone-milandia-cebulka-szalotka-i-ziola-150g.html" TargetMode="External"/><Relationship Id="rId48" Type="http://schemas.openxmlformats.org/officeDocument/2006/relationships/hyperlink" Target="http://piatnica.com.pl/p/pl/jogurt-typu-greckiego-naturalny-150-g.html" TargetMode="External"/><Relationship Id="rId64" Type="http://schemas.openxmlformats.org/officeDocument/2006/relationships/hyperlink" Target="http://piatnica.com.pl/p/pl/twoj-smak-puszysty-z-pomidorami-suszonymi-na-sloncu-150-g.html" TargetMode="External"/><Relationship Id="rId69" Type="http://schemas.openxmlformats.org/officeDocument/2006/relationships/hyperlink" Target="http://piatnica.com.pl/p/serek-wiejski-200g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://piatnica.com.pl/p/pl/jogurt-naturalny-2--150g.html" TargetMode="External"/><Relationship Id="rId85" Type="http://schemas.openxmlformats.org/officeDocument/2006/relationships/hyperlink" Target="http://piatnica.com.pl/p/pl/twoj-smak-ze-szczypiorkiem-135g.html" TargetMode="External"/><Relationship Id="rId12" Type="http://schemas.openxmlformats.org/officeDocument/2006/relationships/hyperlink" Target="http://piatnica.com.pl/p/pl/twoj-smak-z-chrzanem-135g.html" TargetMode="External"/><Relationship Id="rId17" Type="http://schemas.openxmlformats.org/officeDocument/2006/relationships/hyperlink" Target="http://piatnica.com.pl/p/pl/smietana-18--200g.html" TargetMode="External"/><Relationship Id="rId33" Type="http://schemas.openxmlformats.org/officeDocument/2006/relationships/hyperlink" Target="http://piatnica.com.pl/p/pl/twoj-smak-puszysty-z-pieprzem-150g.html" TargetMode="External"/><Relationship Id="rId38" Type="http://schemas.openxmlformats.org/officeDocument/2006/relationships/hyperlink" Target="http://piatnica.com.pl/p/pl/smietana-36----wiadro-10kg.html" TargetMode="External"/><Relationship Id="rId59" Type="http://schemas.openxmlformats.org/officeDocument/2006/relationships/hyperlink" Target="http://piatnica.com.pl/p/pl/serek-wiejski-z-malinami-i-zurawina-150-g.html" TargetMode="External"/><Relationship Id="rId103" Type="http://schemas.openxmlformats.org/officeDocument/2006/relationships/hyperlink" Target="http://piatnica.com.pl/p/pl/smietana-12--200g.html" TargetMode="External"/><Relationship Id="rId108" Type="http://schemas.openxmlformats.org/officeDocument/2006/relationships/hyperlink" Target="http://piatnica.com.pl/p/pl/mascarpone---wiaderko-5kg.html" TargetMode="External"/><Relationship Id="rId54" Type="http://schemas.openxmlformats.org/officeDocument/2006/relationships/hyperlink" Target="http://piatnica.com.pl/p/pl/jogurt-typu-greckiego-z-gruszka-i-jablkiem-150-g.html" TargetMode="External"/><Relationship Id="rId70" Type="http://schemas.openxmlformats.org/officeDocument/2006/relationships/hyperlink" Target="http://piatnica.com.pl/p/pl/smietana-30----wiadro-10kg.html" TargetMode="External"/><Relationship Id="rId75" Type="http://schemas.openxmlformats.org/officeDocument/2006/relationships/hyperlink" Target="http://piatnica.com.pl/p/pl/milandia-serek-smietankowy-z-ziolami-135-g.html" TargetMode="External"/><Relationship Id="rId91" Type="http://schemas.openxmlformats.org/officeDocument/2006/relationships/hyperlink" Target="http://piatnica.com.pl/p/pl/mleko-wiejskie-3-2--1l.html" TargetMode="External"/><Relationship Id="rId96" Type="http://schemas.openxmlformats.org/officeDocument/2006/relationships/hyperlink" Target="http://piatnica.com.pl/p/pl/mleko-wiejskie-3-2--1l.html" TargetMode="External"/><Relationship Id="rId1" Type="http://schemas.openxmlformats.org/officeDocument/2006/relationships/hyperlink" Target="mailto:handel@piatnica.com.pl" TargetMode="External"/><Relationship Id="rId6" Type="http://schemas.openxmlformats.org/officeDocument/2006/relationships/hyperlink" Target="http://piatnica.com.pl/p/pl/serek-wiejski-z-brzoskwinia-150g.html" TargetMode="External"/><Relationship Id="rId15" Type="http://schemas.openxmlformats.org/officeDocument/2006/relationships/hyperlink" Target="http://piatnica.com.pl/p/pl/smietana-12--400g.html" TargetMode="External"/><Relationship Id="rId23" Type="http://schemas.openxmlformats.org/officeDocument/2006/relationships/hyperlink" Target="http://piatnica.com.pl/p/pl/twarog-wiejski-lekki-250g.html" TargetMode="External"/><Relationship Id="rId28" Type="http://schemas.openxmlformats.org/officeDocument/2006/relationships/hyperlink" Target="http://piatnica.com.pl/p/pl/twarog-sernikowy-mielony-1kg.html" TargetMode="External"/><Relationship Id="rId36" Type="http://schemas.openxmlformats.org/officeDocument/2006/relationships/hyperlink" Target="http://piatnica.com.pl/p/pl/mascarpone---wiaderko-5kg.html" TargetMode="External"/><Relationship Id="rId49" Type="http://schemas.openxmlformats.org/officeDocument/2006/relationships/hyperlink" Target="http://piatnica.com.pl/p/pl/jogurt-typu-greckiego-z-truskawkami-150-g.html" TargetMode="External"/><Relationship Id="rId57" Type="http://schemas.openxmlformats.org/officeDocument/2006/relationships/hyperlink" Target="http://piatnica.com.pl/p/pl/piatus-bananowy-125-g.html" TargetMode="External"/><Relationship Id="rId106" Type="http://schemas.openxmlformats.org/officeDocument/2006/relationships/hyperlink" Target="http://piatnica.com.pl/p/pl/mascarpone---wiaderko-5kg.html" TargetMode="External"/><Relationship Id="rId114" Type="http://schemas.openxmlformats.org/officeDocument/2006/relationships/drawing" Target="../drawings/drawing1.xml"/><Relationship Id="rId10" Type="http://schemas.openxmlformats.org/officeDocument/2006/relationships/hyperlink" Target="http://piatnica.com.pl/p/pl/twoj-smak-naturalny-135g.html" TargetMode="External"/><Relationship Id="rId31" Type="http://schemas.openxmlformats.org/officeDocument/2006/relationships/hyperlink" Target="http://piatnica.com.pl/p/pl/mascarpone-500g.html" TargetMode="External"/><Relationship Id="rId44" Type="http://schemas.openxmlformats.org/officeDocument/2006/relationships/hyperlink" Target="http://piatnica.com.pl/p/pl/ser-twarogowy-z-mascarpone-milandia-papryka--pomidor-i-bazylia-150g.html" TargetMode="External"/><Relationship Id="rId52" Type="http://schemas.openxmlformats.org/officeDocument/2006/relationships/hyperlink" Target="http://piatnica.com.pl/p/pl/jogurt-typu-greckiego-z-jagodami-150-g.html" TargetMode="External"/><Relationship Id="rId60" Type="http://schemas.openxmlformats.org/officeDocument/2006/relationships/hyperlink" Target="http://piatnica.com.pl/p/pl/serek-wiejski-z-jagodami-150-g.html" TargetMode="External"/><Relationship Id="rId65" Type="http://schemas.openxmlformats.org/officeDocument/2006/relationships/hyperlink" Target="http://piatnica.com.pl/p/milandia-serek-smietankowy-naturalny-135-g1436265245" TargetMode="External"/><Relationship Id="rId73" Type="http://schemas.openxmlformats.org/officeDocument/2006/relationships/hyperlink" Target="http://piatnica.com.pl/p/pl/mascarpone---wiaderko-5kg.html" TargetMode="External"/><Relationship Id="rId78" Type="http://schemas.openxmlformats.org/officeDocument/2006/relationships/hyperlink" Target="http://piatnica.com.pl/p/pl/mleko-wiejskie-3-2--1l.html" TargetMode="External"/><Relationship Id="rId81" Type="http://schemas.openxmlformats.org/officeDocument/2006/relationships/hyperlink" Target="http://piatnica.com.pl/p/pl/mleko-wiejskie-3-2--1l.html" TargetMode="External"/><Relationship Id="rId86" Type="http://schemas.openxmlformats.org/officeDocument/2006/relationships/hyperlink" Target="http://piatnica.com.pl/p/pl/twoj-smak-puszysty-z-bazylia-150-g.html" TargetMode="External"/><Relationship Id="rId94" Type="http://schemas.openxmlformats.org/officeDocument/2006/relationships/hyperlink" Target="http://piatnica.com.pl/p/pl/piatus-truskawkowy-125-g.html" TargetMode="External"/><Relationship Id="rId99" Type="http://schemas.openxmlformats.org/officeDocument/2006/relationships/hyperlink" Target="http://piatnica.com.pl/p/pl/mleko-wiejskie-3-2--1l.html" TargetMode="External"/><Relationship Id="rId101" Type="http://schemas.openxmlformats.org/officeDocument/2006/relationships/hyperlink" Target="http://piatnica.com.pl/p/pl/smietana-12--200g.html" TargetMode="External"/><Relationship Id="rId4" Type="http://schemas.openxmlformats.org/officeDocument/2006/relationships/hyperlink" Target="http://piatnica.com.pl/p/pl/serek-wiejski-ze-szczypiorkiem-150g.html" TargetMode="External"/><Relationship Id="rId9" Type="http://schemas.openxmlformats.org/officeDocument/2006/relationships/hyperlink" Target="http://piatnica.com.pl/p/pl/twarog-wiejski-poltlusty-250g.html" TargetMode="External"/><Relationship Id="rId13" Type="http://schemas.openxmlformats.org/officeDocument/2006/relationships/hyperlink" Target="http://piatnica.com.pl/p/pl/twoj-smak-z-czosnkiem-135g.html" TargetMode="External"/><Relationship Id="rId18" Type="http://schemas.openxmlformats.org/officeDocument/2006/relationships/hyperlink" Target="http://piatnica.com.pl/p/pl/smietana-36--200g.html" TargetMode="External"/><Relationship Id="rId39" Type="http://schemas.openxmlformats.org/officeDocument/2006/relationships/hyperlink" Target="http://piatnica.com.pl/p/pl/smietana-30----wiadro-10kg.html" TargetMode="External"/><Relationship Id="rId109" Type="http://schemas.openxmlformats.org/officeDocument/2006/relationships/hyperlink" Target="http://piatnica.com.pl/p/pl/twoj-smak-1-kg.html" TargetMode="External"/><Relationship Id="rId34" Type="http://schemas.openxmlformats.org/officeDocument/2006/relationships/hyperlink" Target="http://piatnica.com.pl/p/pl/twoj-smak-ze-szczypiorkiem-135g.html" TargetMode="External"/><Relationship Id="rId50" Type="http://schemas.openxmlformats.org/officeDocument/2006/relationships/hyperlink" Target="http://piatnica.com.pl/p/pl/jogurt-typu-greckiego-z-brzoskwinia-i-marakuja-150-g.html" TargetMode="External"/><Relationship Id="rId55" Type="http://schemas.openxmlformats.org/officeDocument/2006/relationships/hyperlink" Target="http://piatnica.com.pl/p/pl/smietana-22--200g.html" TargetMode="External"/><Relationship Id="rId76" Type="http://schemas.openxmlformats.org/officeDocument/2006/relationships/hyperlink" Target="http://piatnica.com.pl/p/pl/milandia-serek-smietankowy-z-ziolami-135-g.html" TargetMode="External"/><Relationship Id="rId97" Type="http://schemas.openxmlformats.org/officeDocument/2006/relationships/hyperlink" Target="http://piatnica.com.pl/p/pl/smietana-22--200g.html" TargetMode="External"/><Relationship Id="rId104" Type="http://schemas.openxmlformats.org/officeDocument/2006/relationships/hyperlink" Target="http://piatnica.com.pl/p/pl/smietana-12--200g.html" TargetMode="External"/><Relationship Id="rId7" Type="http://schemas.openxmlformats.org/officeDocument/2006/relationships/hyperlink" Target="http://piatnica.com.pl/p/pl/serek-wiejski-z-truskawka-150g.html" TargetMode="External"/><Relationship Id="rId71" Type="http://schemas.openxmlformats.org/officeDocument/2006/relationships/hyperlink" Target="http://piatnica.com.pl/p/pl/smietana-30----wiadro-10kg.html" TargetMode="External"/><Relationship Id="rId92" Type="http://schemas.openxmlformats.org/officeDocument/2006/relationships/hyperlink" Target="http://piatnica.com.pl/p/serek-wiejski-200g" TargetMode="External"/><Relationship Id="rId2" Type="http://schemas.openxmlformats.org/officeDocument/2006/relationships/hyperlink" Target="http://piatnica.com.pl/p/serek-wiejski-200g" TargetMode="External"/><Relationship Id="rId29" Type="http://schemas.openxmlformats.org/officeDocument/2006/relationships/hyperlink" Target="http://piatnica.com.pl/p/pl/mascarpone-250g.html" TargetMode="External"/><Relationship Id="rId24" Type="http://schemas.openxmlformats.org/officeDocument/2006/relationships/hyperlink" Target="http://piatnica.com.pl/p/pl/twoj-smak-puszysty-150g.html" TargetMode="External"/><Relationship Id="rId40" Type="http://schemas.openxmlformats.org/officeDocument/2006/relationships/hyperlink" Target="http://piatnica.com.pl/p/pl/jogurt-naturalny-2--150g.html" TargetMode="External"/><Relationship Id="rId45" Type="http://schemas.openxmlformats.org/officeDocument/2006/relationships/hyperlink" Target="http://piatnica.com.pl/p/pl/mleko-wiejskie-2-0--1l.html" TargetMode="External"/><Relationship Id="rId66" Type="http://schemas.openxmlformats.org/officeDocument/2006/relationships/hyperlink" Target="http://piatnica.com.pl/p/pl/milandia-serek-smietankowy-z-ziolami-135-g.html" TargetMode="External"/><Relationship Id="rId87" Type="http://schemas.openxmlformats.org/officeDocument/2006/relationships/hyperlink" Target="http://piatnica.com.pl/p/pl/mleko-wiejskie-3-2--1l.html" TargetMode="External"/><Relationship Id="rId110" Type="http://schemas.openxmlformats.org/officeDocument/2006/relationships/hyperlink" Target="http://piatnica.com.pl/p/pl/twoj-smak-1-kg.html" TargetMode="External"/><Relationship Id="rId115" Type="http://schemas.openxmlformats.org/officeDocument/2006/relationships/vmlDrawing" Target="../drawings/vmlDrawing1.vml"/><Relationship Id="rId61" Type="http://schemas.openxmlformats.org/officeDocument/2006/relationships/hyperlink" Target="http://piatnica.com.pl/p/pl/jogurt-naturalny-330-g.html" TargetMode="External"/><Relationship Id="rId82" Type="http://schemas.openxmlformats.org/officeDocument/2006/relationships/hyperlink" Target="http://piatnica.com.pl/p/pl/mleko-wiejskie-3-2--1l.html" TargetMode="External"/><Relationship Id="rId19" Type="http://schemas.openxmlformats.org/officeDocument/2006/relationships/hyperlink" Target="http://piatnica.com.pl/p/pl/smietana-18--400g.html" TargetMode="External"/><Relationship Id="rId14" Type="http://schemas.openxmlformats.org/officeDocument/2006/relationships/hyperlink" Target="http://piatnica.com.pl/p/pl/twoj-smak-naturalny-135g.html" TargetMode="External"/><Relationship Id="rId30" Type="http://schemas.openxmlformats.org/officeDocument/2006/relationships/hyperlink" Target="http://piatnica.com.pl/p/pl/serek-wiejski-l-ekki-500g.html" TargetMode="External"/><Relationship Id="rId35" Type="http://schemas.openxmlformats.org/officeDocument/2006/relationships/hyperlink" Target="http://piatnica.com.pl/p/pl/twoj-smak-1-kg.html" TargetMode="External"/><Relationship Id="rId56" Type="http://schemas.openxmlformats.org/officeDocument/2006/relationships/hyperlink" Target="http://piatnica.com.pl/p/pl/piatus-waniliowy-125-g.html" TargetMode="External"/><Relationship Id="rId77" Type="http://schemas.openxmlformats.org/officeDocument/2006/relationships/hyperlink" Target="http://piatnica.com.pl/p/pl/twoj-smak-1-kg.html" TargetMode="External"/><Relationship Id="rId100" Type="http://schemas.openxmlformats.org/officeDocument/2006/relationships/hyperlink" Target="http://piatnica.com.pl/p/pl/serek-wiejski-lekki-150g.html" TargetMode="External"/><Relationship Id="rId105" Type="http://schemas.openxmlformats.org/officeDocument/2006/relationships/hyperlink" Target="http://piatnica.com.pl/p/pl/mleko-wiejskie-3-2--1l.html" TargetMode="External"/><Relationship Id="rId8" Type="http://schemas.openxmlformats.org/officeDocument/2006/relationships/hyperlink" Target="http://piatnica.com.pl/p/pl/twarog-wiejski-tlusty-250g.html" TargetMode="External"/><Relationship Id="rId51" Type="http://schemas.openxmlformats.org/officeDocument/2006/relationships/hyperlink" Target="http://piatnica.com.pl/p/pl/jogurt-typu-greckiego-z-wisniami150-g.html" TargetMode="External"/><Relationship Id="rId72" Type="http://schemas.openxmlformats.org/officeDocument/2006/relationships/hyperlink" Target="http://piatnica.com.pl/p/pl/smietana-30----wiadro-10kg.html" TargetMode="External"/><Relationship Id="rId93" Type="http://schemas.openxmlformats.org/officeDocument/2006/relationships/hyperlink" Target="http://piatnica.com.pl/p/pl/piatus-truskawkowy-125-g.html" TargetMode="External"/><Relationship Id="rId98" Type="http://schemas.openxmlformats.org/officeDocument/2006/relationships/hyperlink" Target="http://piatnica.com.pl/p/pl/smietana-12--200g.html" TargetMode="External"/><Relationship Id="rId3" Type="http://schemas.openxmlformats.org/officeDocument/2006/relationships/hyperlink" Target="http://piatnica.com.pl/p/pl/serek-wiejski-z-miodem-150g.html" TargetMode="External"/><Relationship Id="rId25" Type="http://schemas.openxmlformats.org/officeDocument/2006/relationships/hyperlink" Target="http://piatnica.com.pl/p/pl/twoj-smak-puszysty-z-przyprawami-150g.html" TargetMode="External"/><Relationship Id="rId46" Type="http://schemas.openxmlformats.org/officeDocument/2006/relationships/hyperlink" Target="http://piatnica.com.pl/p/pl/mleko-wiejskie-3-2--1l.html" TargetMode="External"/><Relationship Id="rId67" Type="http://schemas.openxmlformats.org/officeDocument/2006/relationships/hyperlink" Target="http://piatnica.com.pl/p/pl/twoj-smak-1-kg.html" TargetMode="External"/><Relationship Id="rId116" Type="http://schemas.openxmlformats.org/officeDocument/2006/relationships/comments" Target="../comments1.xml"/><Relationship Id="rId20" Type="http://schemas.openxmlformats.org/officeDocument/2006/relationships/hyperlink" Target="http://piatnica.com.pl/p/pl/smietana-30--400g.html" TargetMode="External"/><Relationship Id="rId41" Type="http://schemas.openxmlformats.org/officeDocument/2006/relationships/hyperlink" Target="http://piatnica.com.pl/p/pl/jogurt-naturalny-250g.html" TargetMode="External"/><Relationship Id="rId62" Type="http://schemas.openxmlformats.org/officeDocument/2006/relationships/hyperlink" Target="http://piatnica.com.pl/p/mleko-ekologiczne-1l" TargetMode="External"/><Relationship Id="rId83" Type="http://schemas.openxmlformats.org/officeDocument/2006/relationships/hyperlink" Target="http://piatnica.com.pl/p/pl/mleko-wiejskie-3-2--1l.html" TargetMode="External"/><Relationship Id="rId88" Type="http://schemas.openxmlformats.org/officeDocument/2006/relationships/hyperlink" Target="http://piatnica.com.pl/p/pl/mleko-wiejskie-3-2--1l.html" TargetMode="External"/><Relationship Id="rId111" Type="http://schemas.openxmlformats.org/officeDocument/2006/relationships/hyperlink" Target="http://piatnica.com.pl/p/pl/mleko-wiejskie-3-2--1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AM168"/>
  <sheetViews>
    <sheetView showGridLines="0" showZeros="0" tabSelected="1" zoomScale="70" zoomScaleNormal="70" zoomScaleSheetLayoutView="55" workbookViewId="0">
      <pane xSplit="1" ySplit="11" topLeftCell="B12" activePane="bottomRight" state="frozenSplit"/>
      <selection pane="topRight" activeCell="D1" sqref="D1"/>
      <selection pane="bottomLeft" activeCell="A6" sqref="A6"/>
      <selection pane="bottomRight" activeCell="N114" sqref="N114"/>
    </sheetView>
  </sheetViews>
  <sheetFormatPr defaultColWidth="9.140625" defaultRowHeight="12.75" x14ac:dyDescent="0.2"/>
  <cols>
    <col min="1" max="1" width="4.7109375" style="1" customWidth="1"/>
    <col min="2" max="2" width="5.28515625" style="1" customWidth="1"/>
    <col min="3" max="3" width="9" style="1" customWidth="1"/>
    <col min="4" max="4" width="68.140625" style="1" customWidth="1"/>
    <col min="5" max="5" width="18.28515625" style="1" customWidth="1"/>
    <col min="6" max="6" width="20.28515625" style="1" customWidth="1"/>
    <col min="7" max="7" width="21.140625" style="1" customWidth="1"/>
    <col min="8" max="9" width="13.140625" style="26" hidden="1" customWidth="1"/>
    <col min="10" max="10" width="12.42578125" style="26" hidden="1" customWidth="1"/>
    <col min="11" max="11" width="12.42578125" style="34" hidden="1" customWidth="1"/>
    <col min="12" max="12" width="6.28515625" style="34" hidden="1" customWidth="1"/>
    <col min="13" max="14" width="18.42578125" style="1" customWidth="1"/>
    <col min="15" max="15" width="45.28515625" style="1" customWidth="1"/>
    <col min="16" max="16" width="3" style="24" customWidth="1"/>
    <col min="17" max="18" width="9.140625" style="24"/>
    <col min="19" max="19" width="17.42578125" style="24" customWidth="1"/>
    <col min="20" max="29" width="9.140625" style="24"/>
    <col min="30" max="16384" width="9.140625" style="1"/>
  </cols>
  <sheetData>
    <row r="1" spans="1:39" ht="13.5" thickBot="1" x14ac:dyDescent="0.25"/>
    <row r="2" spans="1:39" ht="23.25" x14ac:dyDescent="0.2">
      <c r="A2" s="9"/>
      <c r="B2" s="380" t="s">
        <v>43</v>
      </c>
      <c r="C2" s="381"/>
      <c r="D2" s="381"/>
      <c r="E2" s="381"/>
      <c r="F2" s="381"/>
      <c r="G2" s="381"/>
      <c r="H2" s="27"/>
      <c r="I2" s="27"/>
      <c r="J2" s="27"/>
      <c r="K2" s="35"/>
      <c r="L2" s="35"/>
      <c r="M2" s="7"/>
      <c r="N2" s="7"/>
      <c r="O2" s="8"/>
    </row>
    <row r="3" spans="1:39" x14ac:dyDescent="0.2">
      <c r="A3" s="9"/>
      <c r="B3" s="15"/>
      <c r="C3" s="9"/>
      <c r="D3" s="9"/>
      <c r="E3" s="9"/>
      <c r="F3" s="9"/>
      <c r="G3" s="9"/>
      <c r="H3" s="28"/>
      <c r="I3" s="28"/>
      <c r="J3" s="28"/>
      <c r="K3" s="36"/>
      <c r="L3" s="36"/>
      <c r="M3" s="9"/>
      <c r="N3" s="9"/>
      <c r="O3" s="14"/>
    </row>
    <row r="4" spans="1:39" ht="15.75" x14ac:dyDescent="0.2">
      <c r="A4" s="9"/>
      <c r="B4" s="382" t="s">
        <v>110</v>
      </c>
      <c r="C4" s="383"/>
      <c r="D4" s="383"/>
      <c r="E4" s="383"/>
      <c r="F4" s="383"/>
      <c r="G4" s="383"/>
      <c r="H4" s="29"/>
      <c r="I4" s="29"/>
      <c r="J4" s="29"/>
      <c r="K4" s="37"/>
      <c r="L4" s="37"/>
      <c r="M4" s="3"/>
      <c r="N4" s="3"/>
      <c r="O4" s="4"/>
    </row>
    <row r="5" spans="1:39" ht="16.5" customHeight="1" thickBot="1" x14ac:dyDescent="0.25">
      <c r="A5" s="9"/>
      <c r="B5" s="384" t="s">
        <v>46</v>
      </c>
      <c r="C5" s="385"/>
      <c r="D5" s="385"/>
      <c r="E5" s="385"/>
      <c r="F5" s="385"/>
      <c r="G5" s="385"/>
      <c r="H5" s="30"/>
      <c r="I5" s="30"/>
      <c r="J5" s="30"/>
      <c r="K5" s="38"/>
      <c r="L5" s="38"/>
      <c r="M5" s="3"/>
      <c r="N5" s="3"/>
      <c r="O5" s="4"/>
    </row>
    <row r="6" spans="1:39" ht="16.5" customHeight="1" thickBot="1" x14ac:dyDescent="0.25">
      <c r="B6" s="403" t="s">
        <v>41</v>
      </c>
      <c r="C6" s="404"/>
      <c r="D6" s="392" t="s">
        <v>49</v>
      </c>
      <c r="E6" s="393"/>
      <c r="F6" s="394"/>
      <c r="G6" s="23" t="s">
        <v>140</v>
      </c>
      <c r="H6" s="31"/>
      <c r="I6" s="31"/>
      <c r="J6" s="31"/>
      <c r="K6" s="39"/>
      <c r="L6" s="39"/>
      <c r="M6" s="3"/>
      <c r="N6" s="3"/>
      <c r="O6" s="4"/>
    </row>
    <row r="7" spans="1:39" s="5" customFormat="1" ht="24" customHeight="1" thickBot="1" x14ac:dyDescent="0.25">
      <c r="B7" s="398"/>
      <c r="C7" s="399"/>
      <c r="D7" s="395"/>
      <c r="E7" s="396"/>
      <c r="F7" s="397"/>
      <c r="G7" s="386" t="s">
        <v>42</v>
      </c>
      <c r="H7" s="387"/>
      <c r="I7" s="387"/>
      <c r="J7" s="387"/>
      <c r="K7" s="387"/>
      <c r="L7" s="387"/>
      <c r="M7" s="388"/>
      <c r="N7" s="17">
        <f ca="1">O7</f>
        <v>43972</v>
      </c>
      <c r="O7" s="69">
        <f ca="1">IF(AM10="piątek",E10+3,E10+2)</f>
        <v>43972</v>
      </c>
      <c r="P7" s="11"/>
      <c r="Q7" s="11"/>
      <c r="R7" s="11"/>
      <c r="T7" s="11"/>
      <c r="U7" s="11"/>
      <c r="V7" s="11"/>
      <c r="W7" s="11"/>
      <c r="X7" s="11"/>
      <c r="Y7" s="11"/>
      <c r="Z7" s="11"/>
      <c r="AA7" s="11"/>
      <c r="AB7" s="11"/>
      <c r="AC7" s="11"/>
      <c r="AM7" s="11" t="s">
        <v>90</v>
      </c>
    </row>
    <row r="8" spans="1:39" s="5" customFormat="1" ht="24" customHeight="1" thickBot="1" x14ac:dyDescent="0.35">
      <c r="B8" s="398" t="s">
        <v>40</v>
      </c>
      <c r="C8" s="399"/>
      <c r="D8" s="400"/>
      <c r="E8" s="412" t="str">
        <f ca="1">CONCATENATE(E10-DATE(YEAR(E10),1,0),"/",YEAR(E10))</f>
        <v>140/2020</v>
      </c>
      <c r="F8" s="413"/>
      <c r="G8" s="407" t="s">
        <v>45</v>
      </c>
      <c r="H8" s="408"/>
      <c r="I8" s="408"/>
      <c r="J8" s="408"/>
      <c r="K8" s="408"/>
      <c r="L8" s="408"/>
      <c r="M8" s="409"/>
      <c r="N8" s="405"/>
      <c r="O8" s="406"/>
      <c r="P8" s="11"/>
      <c r="Q8" s="11"/>
      <c r="R8" s="11"/>
      <c r="T8" s="11"/>
      <c r="U8" s="11"/>
      <c r="V8" s="11"/>
      <c r="W8" s="11"/>
      <c r="X8" s="11"/>
      <c r="Y8" s="11"/>
      <c r="Z8" s="11"/>
      <c r="AA8" s="11"/>
      <c r="AB8" s="11"/>
      <c r="AC8" s="11"/>
      <c r="AM8" s="65"/>
    </row>
    <row r="9" spans="1:39" s="5" customFormat="1" ht="21.75" customHeight="1" thickBot="1" x14ac:dyDescent="0.25">
      <c r="B9" s="389" t="s">
        <v>47</v>
      </c>
      <c r="C9" s="390"/>
      <c r="D9" s="391"/>
      <c r="E9" s="401" t="s">
        <v>95</v>
      </c>
      <c r="F9" s="402"/>
      <c r="G9" s="402"/>
      <c r="H9" s="45"/>
      <c r="I9" s="45"/>
      <c r="J9" s="45"/>
      <c r="K9" s="45"/>
      <c r="L9" s="45"/>
      <c r="M9" s="425"/>
      <c r="N9" s="425"/>
      <c r="O9" s="42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9" s="5" customFormat="1" ht="26.25" customHeight="1" thickBot="1" x14ac:dyDescent="0.25">
      <c r="B10" s="434" t="s">
        <v>91</v>
      </c>
      <c r="C10" s="399"/>
      <c r="D10" s="400"/>
      <c r="E10" s="444">
        <f ca="1">TODAY()</f>
        <v>43970</v>
      </c>
      <c r="F10" s="445"/>
      <c r="G10" s="414" t="s">
        <v>0</v>
      </c>
      <c r="H10" s="415"/>
      <c r="I10" s="415"/>
      <c r="J10" s="415"/>
      <c r="K10" s="415"/>
      <c r="L10" s="415"/>
      <c r="M10" s="415"/>
      <c r="N10" s="415"/>
      <c r="O10" s="416"/>
      <c r="P10" s="11"/>
      <c r="Q10" s="11"/>
      <c r="R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M10" t="str">
        <f ca="1">TEXT(E10, "dddd")</f>
        <v>wtorek</v>
      </c>
    </row>
    <row r="11" spans="1:39" s="6" customFormat="1" ht="60.75" thickBot="1" x14ac:dyDescent="0.25">
      <c r="B11" s="258" t="s">
        <v>1</v>
      </c>
      <c r="C11" s="212"/>
      <c r="D11" s="20" t="s">
        <v>2</v>
      </c>
      <c r="E11" s="19" t="s">
        <v>3</v>
      </c>
      <c r="F11" s="66" t="s">
        <v>4</v>
      </c>
      <c r="G11" s="68" t="s">
        <v>5</v>
      </c>
      <c r="H11" s="32" t="s">
        <v>69</v>
      </c>
      <c r="I11" s="32" t="s">
        <v>66</v>
      </c>
      <c r="J11" s="32" t="s">
        <v>67</v>
      </c>
      <c r="K11" s="40" t="s">
        <v>70</v>
      </c>
      <c r="L11" s="40" t="s">
        <v>71</v>
      </c>
      <c r="M11" s="19" t="s">
        <v>6</v>
      </c>
      <c r="N11" s="66" t="s">
        <v>7</v>
      </c>
      <c r="O11" s="21" t="s">
        <v>8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</row>
    <row r="12" spans="1:39" s="5" customFormat="1" ht="38.25" customHeight="1" thickBot="1" x14ac:dyDescent="0.25">
      <c r="B12" s="256">
        <f>SUBTOTAL(103,$C$12:C12)</f>
        <v>1</v>
      </c>
      <c r="C12" s="253">
        <v>103002</v>
      </c>
      <c r="D12" s="235" t="s">
        <v>9</v>
      </c>
      <c r="E12" s="78" t="s">
        <v>59</v>
      </c>
      <c r="F12" s="79" t="s">
        <v>10</v>
      </c>
      <c r="G12" s="118">
        <f t="shared" ref="G12:G75" ca="1" si="0">IF(ISERROR(M12*J12),,M12*J12)</f>
        <v>0</v>
      </c>
      <c r="H12" s="236">
        <v>2304</v>
      </c>
      <c r="I12" s="119">
        <v>192</v>
      </c>
      <c r="J12" s="119">
        <v>12</v>
      </c>
      <c r="K12" s="120">
        <f t="shared" ref="K12:K75" ca="1" si="1">IF(ISERROR(G12/J12),,G12/J12)</f>
        <v>0</v>
      </c>
      <c r="L12" s="120">
        <f t="shared" ref="L12:L43" ca="1" si="2">IF(ISERROR(G12/H12),,G12/H12)</f>
        <v>0</v>
      </c>
      <c r="M12" s="312" t="e">
        <f t="shared" ref="M12:M43" ca="1" si="3">IF(N12&gt;0,N12*I12,)</f>
        <v>#VALUE!</v>
      </c>
      <c r="N12" s="314" t="e">
        <f t="shared" ref="N12:N75" ca="1" si="4">IF(M12&gt;0,M12/I12,"-")</f>
        <v>#VALUE!</v>
      </c>
      <c r="O12" s="180"/>
      <c r="P12" s="11"/>
      <c r="Q12" s="11"/>
      <c r="R12" s="11"/>
      <c r="S12" s="44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39" s="5" customFormat="1" ht="38.25" customHeight="1" thickBot="1" x14ac:dyDescent="0.25">
      <c r="B13" s="257">
        <f>SUBTOTAL(103,$C$12:C13)</f>
        <v>2</v>
      </c>
      <c r="C13" s="254">
        <v>103539</v>
      </c>
      <c r="D13" s="248" t="s">
        <v>158</v>
      </c>
      <c r="E13" s="81" t="s">
        <v>59</v>
      </c>
      <c r="F13" s="82" t="s">
        <v>10</v>
      </c>
      <c r="G13" s="121">
        <f t="shared" ca="1" si="0"/>
        <v>0</v>
      </c>
      <c r="H13" s="236">
        <v>2304</v>
      </c>
      <c r="I13" s="119">
        <v>192</v>
      </c>
      <c r="J13" s="119">
        <v>12</v>
      </c>
      <c r="K13" s="156">
        <f t="shared" ca="1" si="1"/>
        <v>0</v>
      </c>
      <c r="L13" s="120">
        <f t="shared" ca="1" si="2"/>
        <v>0</v>
      </c>
      <c r="M13" s="313" t="e">
        <f t="shared" ca="1" si="3"/>
        <v>#VALUE!</v>
      </c>
      <c r="N13" s="314" t="e">
        <f t="shared" ca="1" si="4"/>
        <v>#VALUE!</v>
      </c>
      <c r="O13" s="296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39" s="5" customFormat="1" ht="38.25" customHeight="1" thickBot="1" x14ac:dyDescent="0.25">
      <c r="B14" s="257">
        <f>SUBTOTAL(103,$C$12:C14)</f>
        <v>3</v>
      </c>
      <c r="C14" s="254">
        <v>103060</v>
      </c>
      <c r="D14" s="249" t="s">
        <v>141</v>
      </c>
      <c r="E14" s="250" t="s">
        <v>59</v>
      </c>
      <c r="F14" s="251" t="s">
        <v>10</v>
      </c>
      <c r="G14" s="252">
        <f t="shared" ca="1" si="0"/>
        <v>0</v>
      </c>
      <c r="H14" s="236">
        <v>2304</v>
      </c>
      <c r="I14" s="119">
        <v>192</v>
      </c>
      <c r="J14" s="135">
        <v>12</v>
      </c>
      <c r="K14" s="136">
        <f t="shared" ca="1" si="1"/>
        <v>0</v>
      </c>
      <c r="L14" s="120">
        <f t="shared" ca="1" si="2"/>
        <v>0</v>
      </c>
      <c r="M14" s="313" t="e">
        <f t="shared" ca="1" si="3"/>
        <v>#VALUE!</v>
      </c>
      <c r="N14" s="314" t="e">
        <f t="shared" ca="1" si="4"/>
        <v>#VALUE!</v>
      </c>
      <c r="O14" s="297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39" s="5" customFormat="1" ht="38.25" customHeight="1" thickBot="1" x14ac:dyDescent="0.25">
      <c r="B15" s="257">
        <f>SUBTOTAL(103,$C$12:C15)</f>
        <v>4</v>
      </c>
      <c r="C15" s="254">
        <v>103065</v>
      </c>
      <c r="D15" s="279" t="s">
        <v>182</v>
      </c>
      <c r="E15" s="280" t="s">
        <v>59</v>
      </c>
      <c r="F15" s="281" t="s">
        <v>10</v>
      </c>
      <c r="G15" s="282">
        <f t="shared" ca="1" si="0"/>
        <v>0</v>
      </c>
      <c r="H15" s="236">
        <v>2304</v>
      </c>
      <c r="I15" s="119">
        <v>192</v>
      </c>
      <c r="J15" s="135">
        <v>12</v>
      </c>
      <c r="K15" s="136">
        <f t="shared" ca="1" si="1"/>
        <v>0</v>
      </c>
      <c r="L15" s="120">
        <f t="shared" ca="1" si="2"/>
        <v>0</v>
      </c>
      <c r="M15" s="313" t="e">
        <f t="shared" ca="1" si="3"/>
        <v>#VALUE!</v>
      </c>
      <c r="N15" s="314" t="e">
        <f t="shared" ca="1" si="4"/>
        <v>#VALUE!</v>
      </c>
      <c r="O15" s="298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39" s="5" customFormat="1" ht="38.25" customHeight="1" thickBot="1" x14ac:dyDescent="0.25">
      <c r="B16" s="257">
        <f>SUBTOTAL(103,$C$12:C16)</f>
        <v>5</v>
      </c>
      <c r="C16" s="254">
        <v>103003</v>
      </c>
      <c r="D16" s="242" t="s">
        <v>48</v>
      </c>
      <c r="E16" s="243" t="s">
        <v>56</v>
      </c>
      <c r="F16" s="244" t="s">
        <v>20</v>
      </c>
      <c r="G16" s="245">
        <f t="shared" ca="1" si="0"/>
        <v>0</v>
      </c>
      <c r="H16" s="236">
        <v>960</v>
      </c>
      <c r="I16" s="119">
        <v>160</v>
      </c>
      <c r="J16" s="247">
        <v>6</v>
      </c>
      <c r="K16" s="246">
        <f t="shared" ca="1" si="1"/>
        <v>0</v>
      </c>
      <c r="L16" s="120">
        <f t="shared" ca="1" si="2"/>
        <v>0</v>
      </c>
      <c r="M16" s="313" t="e">
        <f t="shared" ca="1" si="3"/>
        <v>#VALUE!</v>
      </c>
      <c r="N16" s="314" t="e">
        <f t="shared" ca="1" si="4"/>
        <v>#VALUE!</v>
      </c>
      <c r="O16" s="29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2:29" s="5" customFormat="1" ht="38.25" customHeight="1" thickBot="1" x14ac:dyDescent="0.25">
      <c r="B17" s="257">
        <f>SUBTOTAL(103,$C$12:C17)</f>
        <v>6</v>
      </c>
      <c r="C17" s="254">
        <v>103001</v>
      </c>
      <c r="D17" s="80" t="s">
        <v>11</v>
      </c>
      <c r="E17" s="81" t="s">
        <v>57</v>
      </c>
      <c r="F17" s="82" t="s">
        <v>10</v>
      </c>
      <c r="G17" s="121">
        <f t="shared" ca="1" si="0"/>
        <v>0</v>
      </c>
      <c r="H17" s="236">
        <v>3072</v>
      </c>
      <c r="I17" s="119">
        <v>256</v>
      </c>
      <c r="J17" s="119">
        <v>12</v>
      </c>
      <c r="K17" s="120">
        <f t="shared" ca="1" si="1"/>
        <v>0</v>
      </c>
      <c r="L17" s="120">
        <f t="shared" ca="1" si="2"/>
        <v>0</v>
      </c>
      <c r="M17" s="313" t="e">
        <f t="shared" ca="1" si="3"/>
        <v>#VALUE!</v>
      </c>
      <c r="N17" s="314" t="e">
        <f t="shared" ca="1" si="4"/>
        <v>#VALUE!</v>
      </c>
      <c r="O17" s="300"/>
      <c r="P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s="5" customFormat="1" ht="38.25" customHeight="1" thickBot="1" x14ac:dyDescent="0.25">
      <c r="B18" s="257">
        <f>SUBTOTAL(103,$C$12:C18)</f>
        <v>7</v>
      </c>
      <c r="C18" s="254">
        <v>103010</v>
      </c>
      <c r="D18" s="83" t="s">
        <v>73</v>
      </c>
      <c r="E18" s="84" t="s">
        <v>56</v>
      </c>
      <c r="F18" s="85" t="s">
        <v>20</v>
      </c>
      <c r="G18" s="122">
        <f t="shared" ca="1" si="0"/>
        <v>0</v>
      </c>
      <c r="H18" s="236">
        <v>960</v>
      </c>
      <c r="I18" s="119">
        <v>160</v>
      </c>
      <c r="J18" s="124">
        <v>6</v>
      </c>
      <c r="K18" s="123">
        <f t="shared" ca="1" si="1"/>
        <v>0</v>
      </c>
      <c r="L18" s="120">
        <f t="shared" ca="1" si="2"/>
        <v>0</v>
      </c>
      <c r="M18" s="313" t="e">
        <f t="shared" ca="1" si="3"/>
        <v>#VALUE!</v>
      </c>
      <c r="N18" s="314" t="e">
        <f t="shared" ca="1" si="4"/>
        <v>#VALUE!</v>
      </c>
      <c r="O18" s="30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2:29" s="5" customFormat="1" ht="38.25" customHeight="1" thickBot="1" x14ac:dyDescent="0.25">
      <c r="B19" s="257">
        <f>SUBTOTAL(103,$C$12:C19)</f>
        <v>8</v>
      </c>
      <c r="C19" s="254">
        <v>103006</v>
      </c>
      <c r="D19" s="80" t="s">
        <v>13</v>
      </c>
      <c r="E19" s="81" t="s">
        <v>57</v>
      </c>
      <c r="F19" s="82" t="s">
        <v>10</v>
      </c>
      <c r="G19" s="121">
        <f t="shared" ca="1" si="0"/>
        <v>0</v>
      </c>
      <c r="H19" s="236">
        <v>3072</v>
      </c>
      <c r="I19" s="119">
        <v>256</v>
      </c>
      <c r="J19" s="119">
        <v>12</v>
      </c>
      <c r="K19" s="120">
        <f t="shared" ca="1" si="1"/>
        <v>0</v>
      </c>
      <c r="L19" s="120">
        <f t="shared" ca="1" si="2"/>
        <v>0</v>
      </c>
      <c r="M19" s="313" t="e">
        <f t="shared" ca="1" si="3"/>
        <v>#VALUE!</v>
      </c>
      <c r="N19" s="314" t="e">
        <f t="shared" ca="1" si="4"/>
        <v>#VALUE!</v>
      </c>
      <c r="O19" s="30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2:29" s="5" customFormat="1" ht="38.25" customHeight="1" thickBot="1" x14ac:dyDescent="0.25">
      <c r="B20" s="257">
        <f>SUBTOTAL(103,$C$12:C20)</f>
        <v>9</v>
      </c>
      <c r="C20" s="254">
        <v>103046</v>
      </c>
      <c r="D20" s="86" t="s">
        <v>12</v>
      </c>
      <c r="E20" s="87" t="s">
        <v>58</v>
      </c>
      <c r="F20" s="88" t="s">
        <v>123</v>
      </c>
      <c r="G20" s="125">
        <f t="shared" ca="1" si="0"/>
        <v>0</v>
      </c>
      <c r="H20" s="236">
        <v>1728</v>
      </c>
      <c r="I20" s="119">
        <v>192</v>
      </c>
      <c r="J20" s="119">
        <v>9</v>
      </c>
      <c r="K20" s="120">
        <f t="shared" ca="1" si="1"/>
        <v>0</v>
      </c>
      <c r="L20" s="120">
        <f t="shared" ca="1" si="2"/>
        <v>0</v>
      </c>
      <c r="M20" s="313" t="e">
        <f t="shared" ca="1" si="3"/>
        <v>#VALUE!</v>
      </c>
      <c r="N20" s="314" t="e">
        <f t="shared" ca="1" si="4"/>
        <v>#VALUE!</v>
      </c>
      <c r="O20" s="30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2:29" s="5" customFormat="1" ht="38.25" customHeight="1" thickBot="1" x14ac:dyDescent="0.25">
      <c r="B21" s="257">
        <f>SUBTOTAL(103,$C$12:C21)</f>
        <v>10</v>
      </c>
      <c r="C21" s="254">
        <v>103045</v>
      </c>
      <c r="D21" s="86" t="s">
        <v>14</v>
      </c>
      <c r="E21" s="87" t="s">
        <v>57</v>
      </c>
      <c r="F21" s="88" t="s">
        <v>123</v>
      </c>
      <c r="G21" s="125">
        <f t="shared" ca="1" si="0"/>
        <v>0</v>
      </c>
      <c r="H21" s="236">
        <v>1728</v>
      </c>
      <c r="I21" s="119">
        <v>192</v>
      </c>
      <c r="J21" s="119">
        <v>9</v>
      </c>
      <c r="K21" s="120">
        <f t="shared" ca="1" si="1"/>
        <v>0</v>
      </c>
      <c r="L21" s="120">
        <f t="shared" ca="1" si="2"/>
        <v>0</v>
      </c>
      <c r="M21" s="313" t="e">
        <f t="shared" ca="1" si="3"/>
        <v>#VALUE!</v>
      </c>
      <c r="N21" s="314" t="e">
        <f t="shared" ca="1" si="4"/>
        <v>#VALUE!</v>
      </c>
      <c r="O21" s="30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s="5" customFormat="1" ht="38.25" customHeight="1" thickBot="1" x14ac:dyDescent="0.25">
      <c r="B22" s="257">
        <f>SUBTOTAL(103,$C$12:C22)</f>
        <v>11</v>
      </c>
      <c r="C22" s="254">
        <v>103044</v>
      </c>
      <c r="D22" s="86" t="s">
        <v>15</v>
      </c>
      <c r="E22" s="87" t="s">
        <v>57</v>
      </c>
      <c r="F22" s="88" t="s">
        <v>123</v>
      </c>
      <c r="G22" s="125">
        <f t="shared" ca="1" si="0"/>
        <v>0</v>
      </c>
      <c r="H22" s="236">
        <v>1728</v>
      </c>
      <c r="I22" s="119">
        <v>192</v>
      </c>
      <c r="J22" s="119">
        <v>9</v>
      </c>
      <c r="K22" s="120">
        <f t="shared" ca="1" si="1"/>
        <v>0</v>
      </c>
      <c r="L22" s="120">
        <f t="shared" ca="1" si="2"/>
        <v>0</v>
      </c>
      <c r="M22" s="313" t="e">
        <f t="shared" ca="1" si="3"/>
        <v>#VALUE!</v>
      </c>
      <c r="N22" s="314" t="e">
        <f t="shared" ca="1" si="4"/>
        <v>#VALUE!</v>
      </c>
      <c r="O22" s="302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2:29" s="5" customFormat="1" ht="38.25" customHeight="1" thickBot="1" x14ac:dyDescent="0.25">
      <c r="B23" s="257">
        <f>SUBTOTAL(103,$C$12:C23)</f>
        <v>12</v>
      </c>
      <c r="C23" s="254">
        <v>103047</v>
      </c>
      <c r="D23" s="86" t="s">
        <v>16</v>
      </c>
      <c r="E23" s="87" t="s">
        <v>57</v>
      </c>
      <c r="F23" s="88" t="s">
        <v>123</v>
      </c>
      <c r="G23" s="125">
        <f t="shared" ca="1" si="0"/>
        <v>0</v>
      </c>
      <c r="H23" s="236">
        <v>1728</v>
      </c>
      <c r="I23" s="119">
        <v>192</v>
      </c>
      <c r="J23" s="119">
        <v>9</v>
      </c>
      <c r="K23" s="120">
        <f t="shared" ca="1" si="1"/>
        <v>0</v>
      </c>
      <c r="L23" s="120">
        <f t="shared" ca="1" si="2"/>
        <v>0</v>
      </c>
      <c r="M23" s="313" t="e">
        <f t="shared" ca="1" si="3"/>
        <v>#VALUE!</v>
      </c>
      <c r="N23" s="314" t="e">
        <f t="shared" ca="1" si="4"/>
        <v>#VALUE!</v>
      </c>
      <c r="O23" s="302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2:29" s="5" customFormat="1" ht="38.25" customHeight="1" thickBot="1" x14ac:dyDescent="0.25">
      <c r="B24" s="257">
        <f>SUBTOTAL(103,$C$12:C24)</f>
        <v>13</v>
      </c>
      <c r="C24" s="254">
        <v>103050</v>
      </c>
      <c r="D24" s="86" t="s">
        <v>128</v>
      </c>
      <c r="E24" s="87" t="s">
        <v>57</v>
      </c>
      <c r="F24" s="88" t="s">
        <v>123</v>
      </c>
      <c r="G24" s="125">
        <f t="shared" ca="1" si="0"/>
        <v>0</v>
      </c>
      <c r="H24" s="236">
        <v>1728</v>
      </c>
      <c r="I24" s="119">
        <v>192</v>
      </c>
      <c r="J24" s="119">
        <v>9</v>
      </c>
      <c r="K24" s="120">
        <f t="shared" ca="1" si="1"/>
        <v>0</v>
      </c>
      <c r="L24" s="120">
        <f t="shared" ca="1" si="2"/>
        <v>0</v>
      </c>
      <c r="M24" s="313" t="e">
        <f t="shared" ca="1" si="3"/>
        <v>#VALUE!</v>
      </c>
      <c r="N24" s="314" t="e">
        <f t="shared" ca="1" si="4"/>
        <v>#VALUE!</v>
      </c>
      <c r="O24" s="30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2:29" s="5" customFormat="1" ht="38.25" customHeight="1" thickBot="1" x14ac:dyDescent="0.25">
      <c r="B25" s="257">
        <f>SUBTOTAL(103,$C$12:C25)</f>
        <v>14</v>
      </c>
      <c r="C25" s="254">
        <v>103051</v>
      </c>
      <c r="D25" s="86" t="s">
        <v>129</v>
      </c>
      <c r="E25" s="87" t="s">
        <v>57</v>
      </c>
      <c r="F25" s="88" t="s">
        <v>123</v>
      </c>
      <c r="G25" s="125">
        <f t="shared" ca="1" si="0"/>
        <v>0</v>
      </c>
      <c r="H25" s="236">
        <v>1728</v>
      </c>
      <c r="I25" s="119">
        <v>192</v>
      </c>
      <c r="J25" s="119">
        <v>9</v>
      </c>
      <c r="K25" s="120">
        <f t="shared" ca="1" si="1"/>
        <v>0</v>
      </c>
      <c r="L25" s="120">
        <f t="shared" ca="1" si="2"/>
        <v>0</v>
      </c>
      <c r="M25" s="313" t="e">
        <f t="shared" ca="1" si="3"/>
        <v>#VALUE!</v>
      </c>
      <c r="N25" s="314" t="e">
        <f t="shared" ca="1" si="4"/>
        <v>#VALUE!</v>
      </c>
      <c r="O25" s="302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s="5" customFormat="1" ht="38.25" customHeight="1" thickBot="1" x14ac:dyDescent="0.25">
      <c r="B26" s="257">
        <f>SUBTOTAL(103,$C$12:C26)</f>
        <v>15</v>
      </c>
      <c r="C26" s="254">
        <v>103009</v>
      </c>
      <c r="D26" s="89" t="s">
        <v>17</v>
      </c>
      <c r="E26" s="90" t="s">
        <v>58</v>
      </c>
      <c r="F26" s="91" t="s">
        <v>10</v>
      </c>
      <c r="G26" s="126">
        <f t="shared" ca="1" si="0"/>
        <v>0</v>
      </c>
      <c r="H26" s="236">
        <v>2304</v>
      </c>
      <c r="I26" s="119">
        <v>192</v>
      </c>
      <c r="J26" s="119">
        <v>12</v>
      </c>
      <c r="K26" s="120">
        <f t="shared" ca="1" si="1"/>
        <v>0</v>
      </c>
      <c r="L26" s="120">
        <f t="shared" ca="1" si="2"/>
        <v>0</v>
      </c>
      <c r="M26" s="316" t="e">
        <f t="shared" ca="1" si="3"/>
        <v>#VALUE!</v>
      </c>
      <c r="N26" s="314" t="e">
        <f t="shared" ca="1" si="4"/>
        <v>#VALUE!</v>
      </c>
      <c r="O26" s="303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2:29" s="5" customFormat="1" ht="38.25" customHeight="1" thickBot="1" x14ac:dyDescent="0.25">
      <c r="B27" s="257">
        <f>SUBTOTAL(103,$C$12:C27)</f>
        <v>16</v>
      </c>
      <c r="C27" s="254">
        <v>105004</v>
      </c>
      <c r="D27" s="92" t="s">
        <v>22</v>
      </c>
      <c r="E27" s="93" t="s">
        <v>19</v>
      </c>
      <c r="F27" s="94" t="s">
        <v>20</v>
      </c>
      <c r="G27" s="127">
        <f t="shared" ca="1" si="0"/>
        <v>0</v>
      </c>
      <c r="H27" s="236">
        <v>1620</v>
      </c>
      <c r="I27" s="119">
        <v>270</v>
      </c>
      <c r="J27" s="119">
        <v>6</v>
      </c>
      <c r="K27" s="120">
        <f t="shared" ca="1" si="1"/>
        <v>0</v>
      </c>
      <c r="L27" s="120">
        <f t="shared" ca="1" si="2"/>
        <v>0</v>
      </c>
      <c r="M27" s="312" t="e">
        <f t="shared" ca="1" si="3"/>
        <v>#VALUE!</v>
      </c>
      <c r="N27" s="314" t="e">
        <f t="shared" ca="1" si="4"/>
        <v>#VALUE!</v>
      </c>
      <c r="O27" s="30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2:29" s="5" customFormat="1" ht="38.25" customHeight="1" thickBot="1" x14ac:dyDescent="0.25">
      <c r="B28" s="257">
        <f>SUBTOTAL(103,$C$12:C28)</f>
        <v>17</v>
      </c>
      <c r="C28" s="254">
        <v>105001</v>
      </c>
      <c r="D28" s="83" t="s">
        <v>21</v>
      </c>
      <c r="E28" s="84" t="s">
        <v>19</v>
      </c>
      <c r="F28" s="85" t="s">
        <v>20</v>
      </c>
      <c r="G28" s="122">
        <f t="shared" ca="1" si="0"/>
        <v>0</v>
      </c>
      <c r="H28" s="236">
        <v>1620</v>
      </c>
      <c r="I28" s="119">
        <v>270</v>
      </c>
      <c r="J28" s="119">
        <v>6</v>
      </c>
      <c r="K28" s="120">
        <f t="shared" ca="1" si="1"/>
        <v>0</v>
      </c>
      <c r="L28" s="120">
        <f t="shared" ca="1" si="2"/>
        <v>0</v>
      </c>
      <c r="M28" s="313" t="e">
        <f t="shared" ca="1" si="3"/>
        <v>#VALUE!</v>
      </c>
      <c r="N28" s="314" t="e">
        <f t="shared" ca="1" si="4"/>
        <v>#VALUE!</v>
      </c>
      <c r="O28" s="30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2:29" s="5" customFormat="1" ht="38.25" customHeight="1" thickBot="1" x14ac:dyDescent="0.25">
      <c r="B29" s="257">
        <f>SUBTOTAL(103,$C$12:C29)</f>
        <v>18</v>
      </c>
      <c r="C29" s="254">
        <v>105002</v>
      </c>
      <c r="D29" s="95" t="s">
        <v>18</v>
      </c>
      <c r="E29" s="96" t="s">
        <v>19</v>
      </c>
      <c r="F29" s="97" t="s">
        <v>20</v>
      </c>
      <c r="G29" s="128">
        <f t="shared" ca="1" si="0"/>
        <v>0</v>
      </c>
      <c r="H29" s="236">
        <v>1620</v>
      </c>
      <c r="I29" s="119">
        <v>270</v>
      </c>
      <c r="J29" s="129">
        <v>6</v>
      </c>
      <c r="K29" s="130">
        <f t="shared" ca="1" si="1"/>
        <v>0</v>
      </c>
      <c r="L29" s="120">
        <f t="shared" ca="1" si="2"/>
        <v>0</v>
      </c>
      <c r="M29" s="313" t="e">
        <f t="shared" ca="1" si="3"/>
        <v>#VALUE!</v>
      </c>
      <c r="N29" s="314" t="e">
        <f t="shared" ca="1" si="4"/>
        <v>#VALUE!</v>
      </c>
      <c r="O29" s="30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s="5" customFormat="1" ht="38.25" customHeight="1" thickBot="1" x14ac:dyDescent="0.25">
      <c r="B30" s="257">
        <f>SUBTOTAL(103,$C$12:C30)</f>
        <v>19</v>
      </c>
      <c r="C30" s="254">
        <v>105511</v>
      </c>
      <c r="D30" s="237" t="s">
        <v>159</v>
      </c>
      <c r="E30" s="96" t="s">
        <v>19</v>
      </c>
      <c r="F30" s="97" t="s">
        <v>20</v>
      </c>
      <c r="G30" s="128">
        <f t="shared" ca="1" si="0"/>
        <v>0</v>
      </c>
      <c r="H30" s="236">
        <v>1620</v>
      </c>
      <c r="I30" s="119">
        <v>270</v>
      </c>
      <c r="J30" s="129">
        <v>6</v>
      </c>
      <c r="K30" s="130">
        <f t="shared" ca="1" si="1"/>
        <v>0</v>
      </c>
      <c r="L30" s="120">
        <f t="shared" ca="1" si="2"/>
        <v>0</v>
      </c>
      <c r="M30" s="315" t="e">
        <f t="shared" ca="1" si="3"/>
        <v>#VALUE!</v>
      </c>
      <c r="N30" s="314" t="e">
        <f t="shared" ca="1" si="4"/>
        <v>#VALUE!</v>
      </c>
      <c r="O30" s="305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s="5" customFormat="1" ht="38.25" customHeight="1" thickBot="1" x14ac:dyDescent="0.25">
      <c r="B31" s="257">
        <f>SUBTOTAL(103,$C$12:C31)</f>
        <v>20</v>
      </c>
      <c r="C31" s="254">
        <v>105005</v>
      </c>
      <c r="D31" s="98" t="s">
        <v>50</v>
      </c>
      <c r="E31" s="99" t="s">
        <v>51</v>
      </c>
      <c r="F31" s="100" t="s">
        <v>20</v>
      </c>
      <c r="G31" s="131">
        <f t="shared" ca="1" si="0"/>
        <v>0</v>
      </c>
      <c r="H31" s="236">
        <v>594</v>
      </c>
      <c r="I31" s="119">
        <v>99</v>
      </c>
      <c r="J31" s="132">
        <v>6</v>
      </c>
      <c r="K31" s="133">
        <f t="shared" ca="1" si="1"/>
        <v>0</v>
      </c>
      <c r="L31" s="120">
        <f t="shared" ca="1" si="2"/>
        <v>0</v>
      </c>
      <c r="M31" s="318" t="e">
        <f t="shared" ca="1" si="3"/>
        <v>#VALUE!</v>
      </c>
      <c r="N31" s="314" t="e">
        <f t="shared" ca="1" si="4"/>
        <v>#VALUE!</v>
      </c>
      <c r="O31" s="30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2:29" s="5" customFormat="1" ht="38.25" customHeight="1" thickBot="1" x14ac:dyDescent="0.25">
      <c r="B32" s="257">
        <f>SUBTOTAL(103,$C$12:C32)</f>
        <v>21</v>
      </c>
      <c r="C32" s="254">
        <v>104015</v>
      </c>
      <c r="D32" s="101" t="s">
        <v>23</v>
      </c>
      <c r="E32" s="102" t="s">
        <v>94</v>
      </c>
      <c r="F32" s="103" t="s">
        <v>63</v>
      </c>
      <c r="G32" s="134">
        <f t="shared" ca="1" si="0"/>
        <v>0</v>
      </c>
      <c r="H32" s="236">
        <v>4320</v>
      </c>
      <c r="I32" s="119">
        <v>432</v>
      </c>
      <c r="J32" s="135">
        <v>10</v>
      </c>
      <c r="K32" s="136">
        <f t="shared" ca="1" si="1"/>
        <v>0</v>
      </c>
      <c r="L32" s="120">
        <f t="shared" ca="1" si="2"/>
        <v>0</v>
      </c>
      <c r="M32" s="312" t="e">
        <f t="shared" ca="1" si="3"/>
        <v>#VALUE!</v>
      </c>
      <c r="N32" s="314" t="e">
        <f t="shared" ca="1" si="4"/>
        <v>#VALUE!</v>
      </c>
      <c r="O32" s="182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2:29" s="5" customFormat="1" ht="38.25" customHeight="1" thickBot="1" x14ac:dyDescent="0.25">
      <c r="B33" s="257">
        <f>SUBTOTAL(103,$C$12:C33)</f>
        <v>22</v>
      </c>
      <c r="C33" s="254">
        <v>104006</v>
      </c>
      <c r="D33" s="104" t="s">
        <v>28</v>
      </c>
      <c r="E33" s="87" t="s">
        <v>59</v>
      </c>
      <c r="F33" s="88" t="s">
        <v>99</v>
      </c>
      <c r="G33" s="138">
        <f t="shared" ca="1" si="0"/>
        <v>0</v>
      </c>
      <c r="H33" s="236">
        <v>3456</v>
      </c>
      <c r="I33" s="119">
        <v>432</v>
      </c>
      <c r="J33" s="119">
        <v>8</v>
      </c>
      <c r="K33" s="120">
        <f t="shared" ca="1" si="1"/>
        <v>0</v>
      </c>
      <c r="L33" s="120">
        <f t="shared" ca="1" si="2"/>
        <v>0</v>
      </c>
      <c r="M33" s="313" t="e">
        <f t="shared" ca="1" si="3"/>
        <v>#VALUE!</v>
      </c>
      <c r="N33" s="314" t="e">
        <f t="shared" ca="1" si="4"/>
        <v>#VALUE!</v>
      </c>
      <c r="O33" s="30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2:29" s="5" customFormat="1" ht="38.25" customHeight="1" thickBot="1" x14ac:dyDescent="0.25">
      <c r="B34" s="257">
        <f>SUBTOTAL(103,$C$12:C34)</f>
        <v>23</v>
      </c>
      <c r="C34" s="254">
        <v>104017</v>
      </c>
      <c r="D34" s="80" t="s">
        <v>24</v>
      </c>
      <c r="E34" s="81" t="s">
        <v>94</v>
      </c>
      <c r="F34" s="103" t="s">
        <v>63</v>
      </c>
      <c r="G34" s="139">
        <f t="shared" ca="1" si="0"/>
        <v>0</v>
      </c>
      <c r="H34" s="236">
        <v>4320</v>
      </c>
      <c r="I34" s="119">
        <v>432</v>
      </c>
      <c r="J34" s="119">
        <v>10</v>
      </c>
      <c r="K34" s="120">
        <f t="shared" ca="1" si="1"/>
        <v>0</v>
      </c>
      <c r="L34" s="120">
        <f t="shared" ca="1" si="2"/>
        <v>0</v>
      </c>
      <c r="M34" s="313" t="e">
        <f t="shared" ca="1" si="3"/>
        <v>#VALUE!</v>
      </c>
      <c r="N34" s="314" t="e">
        <f t="shared" ca="1" si="4"/>
        <v>#VALUE!</v>
      </c>
      <c r="O34" s="30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2:29" s="5" customFormat="1" ht="38.25" customHeight="1" thickBot="1" x14ac:dyDescent="0.25">
      <c r="B35" s="257">
        <f>SUBTOTAL(103,$C$12:C35)</f>
        <v>24</v>
      </c>
      <c r="C35" s="254">
        <v>104016</v>
      </c>
      <c r="D35" s="80" t="s">
        <v>25</v>
      </c>
      <c r="E35" s="102" t="s">
        <v>94</v>
      </c>
      <c r="F35" s="103" t="s">
        <v>63</v>
      </c>
      <c r="G35" s="139">
        <f t="shared" ca="1" si="0"/>
        <v>0</v>
      </c>
      <c r="H35" s="236">
        <v>4320</v>
      </c>
      <c r="I35" s="119">
        <v>432</v>
      </c>
      <c r="J35" s="119">
        <v>10</v>
      </c>
      <c r="K35" s="120">
        <f t="shared" ca="1" si="1"/>
        <v>0</v>
      </c>
      <c r="L35" s="120">
        <f t="shared" ca="1" si="2"/>
        <v>0</v>
      </c>
      <c r="M35" s="313" t="e">
        <f t="shared" ca="1" si="3"/>
        <v>#VALUE!</v>
      </c>
      <c r="N35" s="314" t="e">
        <f t="shared" ca="1" si="4"/>
        <v>#VALUE!</v>
      </c>
      <c r="O35" s="30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2:29" s="5" customFormat="1" ht="38.25" customHeight="1" thickBot="1" x14ac:dyDescent="0.25">
      <c r="B36" s="257">
        <f>SUBTOTAL(103,$C$12:C36)</f>
        <v>25</v>
      </c>
      <c r="C36" s="254">
        <v>104018</v>
      </c>
      <c r="D36" s="80" t="s">
        <v>26</v>
      </c>
      <c r="E36" s="102" t="s">
        <v>94</v>
      </c>
      <c r="F36" s="103" t="s">
        <v>63</v>
      </c>
      <c r="G36" s="139">
        <f t="shared" ca="1" si="0"/>
        <v>0</v>
      </c>
      <c r="H36" s="236">
        <v>4320</v>
      </c>
      <c r="I36" s="119">
        <v>432</v>
      </c>
      <c r="J36" s="119">
        <v>10</v>
      </c>
      <c r="K36" s="120">
        <f t="shared" ca="1" si="1"/>
        <v>0</v>
      </c>
      <c r="L36" s="120">
        <f t="shared" ca="1" si="2"/>
        <v>0</v>
      </c>
      <c r="M36" s="313" t="e">
        <f t="shared" ca="1" si="3"/>
        <v>#VALUE!</v>
      </c>
      <c r="N36" s="314" t="e">
        <f t="shared" ca="1" si="4"/>
        <v>#VALUE!</v>
      </c>
      <c r="O36" s="30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2:29" s="5" customFormat="1" ht="38.25" customHeight="1" thickBot="1" x14ac:dyDescent="0.25">
      <c r="B37" s="257">
        <f>SUBTOTAL(103,$C$12:C37)</f>
        <v>26</v>
      </c>
      <c r="C37" s="254">
        <v>104019</v>
      </c>
      <c r="D37" s="80" t="s">
        <v>27</v>
      </c>
      <c r="E37" s="102" t="s">
        <v>94</v>
      </c>
      <c r="F37" s="103" t="s">
        <v>63</v>
      </c>
      <c r="G37" s="139">
        <f t="shared" ca="1" si="0"/>
        <v>0</v>
      </c>
      <c r="H37" s="236">
        <v>4320</v>
      </c>
      <c r="I37" s="119">
        <v>432</v>
      </c>
      <c r="J37" s="119">
        <v>10</v>
      </c>
      <c r="K37" s="120">
        <f t="shared" ca="1" si="1"/>
        <v>0</v>
      </c>
      <c r="L37" s="120">
        <f t="shared" ca="1" si="2"/>
        <v>0</v>
      </c>
      <c r="M37" s="313" t="e">
        <f t="shared" ca="1" si="3"/>
        <v>#VALUE!</v>
      </c>
      <c r="N37" s="314" t="e">
        <f t="shared" ca="1" si="4"/>
        <v>#VALUE!</v>
      </c>
      <c r="O37" s="30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2:29" s="5" customFormat="1" ht="38.25" customHeight="1" thickBot="1" x14ac:dyDescent="0.25">
      <c r="B38" s="257">
        <f>SUBTOTAL(103,$C$12:C38)</f>
        <v>27</v>
      </c>
      <c r="C38" s="254">
        <v>104050</v>
      </c>
      <c r="D38" s="80" t="s">
        <v>169</v>
      </c>
      <c r="E38" s="102" t="s">
        <v>94</v>
      </c>
      <c r="F38" s="103" t="s">
        <v>63</v>
      </c>
      <c r="G38" s="139">
        <f t="shared" ca="1" si="0"/>
        <v>0</v>
      </c>
      <c r="H38" s="236">
        <v>4320</v>
      </c>
      <c r="I38" s="119">
        <v>432</v>
      </c>
      <c r="J38" s="119">
        <v>10</v>
      </c>
      <c r="K38" s="120">
        <f t="shared" ca="1" si="1"/>
        <v>0</v>
      </c>
      <c r="L38" s="120">
        <f t="shared" ca="1" si="2"/>
        <v>0</v>
      </c>
      <c r="M38" s="315" t="e">
        <f t="shared" ca="1" si="3"/>
        <v>#VALUE!</v>
      </c>
      <c r="N38" s="314" t="e">
        <f t="shared" ca="1" si="4"/>
        <v>#VALUE!</v>
      </c>
      <c r="O38" s="30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s="5" customFormat="1" ht="38.25" customHeight="1" thickBot="1" x14ac:dyDescent="0.25">
      <c r="B39" s="257">
        <f>SUBTOTAL(103,$C$12:C39)</f>
        <v>28</v>
      </c>
      <c r="C39" s="254">
        <v>104520</v>
      </c>
      <c r="D39" s="92" t="s">
        <v>29</v>
      </c>
      <c r="E39" s="93" t="s">
        <v>58</v>
      </c>
      <c r="F39" s="94" t="s">
        <v>63</v>
      </c>
      <c r="G39" s="141">
        <f t="shared" ca="1" si="0"/>
        <v>0</v>
      </c>
      <c r="H39" s="236">
        <v>2040</v>
      </c>
      <c r="I39" s="119">
        <v>204</v>
      </c>
      <c r="J39" s="142">
        <v>10</v>
      </c>
      <c r="K39" s="143">
        <f t="shared" ca="1" si="1"/>
        <v>0</v>
      </c>
      <c r="L39" s="120">
        <f t="shared" ca="1" si="2"/>
        <v>0</v>
      </c>
      <c r="M39" s="317" t="e">
        <f t="shared" ca="1" si="3"/>
        <v>#VALUE!</v>
      </c>
      <c r="N39" s="314" t="e">
        <f t="shared" ca="1" si="4"/>
        <v>#VALUE!</v>
      </c>
      <c r="O39" s="304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2:29" s="5" customFormat="1" ht="38.25" customHeight="1" thickBot="1" x14ac:dyDescent="0.25">
      <c r="B40" s="257">
        <f>SUBTOTAL(103,$C$12:C40)</f>
        <v>29</v>
      </c>
      <c r="C40" s="254">
        <v>104522</v>
      </c>
      <c r="D40" s="83" t="s">
        <v>170</v>
      </c>
      <c r="E40" s="84" t="s">
        <v>58</v>
      </c>
      <c r="F40" s="85" t="s">
        <v>63</v>
      </c>
      <c r="G40" s="144">
        <f t="shared" ca="1" si="0"/>
        <v>0</v>
      </c>
      <c r="H40" s="236">
        <v>2040</v>
      </c>
      <c r="I40" s="119">
        <v>204</v>
      </c>
      <c r="J40" s="119">
        <v>10</v>
      </c>
      <c r="K40" s="145">
        <f t="shared" ca="1" si="1"/>
        <v>0</v>
      </c>
      <c r="L40" s="120">
        <f t="shared" ca="1" si="2"/>
        <v>0</v>
      </c>
      <c r="M40" s="313" t="e">
        <f t="shared" ca="1" si="3"/>
        <v>#VALUE!</v>
      </c>
      <c r="N40" s="314" t="e">
        <f t="shared" ca="1" si="4"/>
        <v>#VALUE!</v>
      </c>
      <c r="O40" s="30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2:29" s="5" customFormat="1" ht="38.25" customHeight="1" thickBot="1" x14ac:dyDescent="0.25">
      <c r="B41" s="257">
        <f>SUBTOTAL(103,$C$12:C41)</f>
        <v>30</v>
      </c>
      <c r="C41" s="254">
        <v>104523</v>
      </c>
      <c r="D41" s="83" t="s">
        <v>30</v>
      </c>
      <c r="E41" s="84" t="s">
        <v>58</v>
      </c>
      <c r="F41" s="85" t="s">
        <v>63</v>
      </c>
      <c r="G41" s="144">
        <f t="shared" ca="1" si="0"/>
        <v>0</v>
      </c>
      <c r="H41" s="236">
        <v>2040</v>
      </c>
      <c r="I41" s="119">
        <v>204</v>
      </c>
      <c r="J41" s="119">
        <v>10</v>
      </c>
      <c r="K41" s="145">
        <f t="shared" ca="1" si="1"/>
        <v>0</v>
      </c>
      <c r="L41" s="120">
        <f t="shared" ca="1" si="2"/>
        <v>0</v>
      </c>
      <c r="M41" s="313" t="e">
        <f t="shared" ca="1" si="3"/>
        <v>#VALUE!</v>
      </c>
      <c r="N41" s="314" t="e">
        <f t="shared" ca="1" si="4"/>
        <v>#VALUE!</v>
      </c>
      <c r="O41" s="30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2:29" s="5" customFormat="1" ht="38.25" customHeight="1" thickBot="1" x14ac:dyDescent="0.25">
      <c r="B42" s="257">
        <f>SUBTOTAL(103,$C$12:C42)</f>
        <v>31</v>
      </c>
      <c r="C42" s="254">
        <v>104521</v>
      </c>
      <c r="D42" s="83" t="s">
        <v>53</v>
      </c>
      <c r="E42" s="84" t="s">
        <v>58</v>
      </c>
      <c r="F42" s="85" t="s">
        <v>63</v>
      </c>
      <c r="G42" s="144">
        <f t="shared" ca="1" si="0"/>
        <v>0</v>
      </c>
      <c r="H42" s="236">
        <v>2040</v>
      </c>
      <c r="I42" s="119">
        <v>204</v>
      </c>
      <c r="J42" s="119">
        <v>10</v>
      </c>
      <c r="K42" s="145">
        <f t="shared" ca="1" si="1"/>
        <v>0</v>
      </c>
      <c r="L42" s="120">
        <f t="shared" ca="1" si="2"/>
        <v>0</v>
      </c>
      <c r="M42" s="313" t="e">
        <f t="shared" ca="1" si="3"/>
        <v>#VALUE!</v>
      </c>
      <c r="N42" s="314" t="e">
        <f t="shared" ca="1" si="4"/>
        <v>#VALUE!</v>
      </c>
      <c r="O42" s="30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2:29" s="5" customFormat="1" ht="38.25" customHeight="1" thickBot="1" x14ac:dyDescent="0.25">
      <c r="B43" s="257">
        <f>SUBTOTAL(103,$C$12:C43)</f>
        <v>32</v>
      </c>
      <c r="C43" s="254">
        <v>104535</v>
      </c>
      <c r="D43" s="83" t="s">
        <v>93</v>
      </c>
      <c r="E43" s="84" t="s">
        <v>58</v>
      </c>
      <c r="F43" s="85" t="s">
        <v>63</v>
      </c>
      <c r="G43" s="144">
        <f t="shared" ca="1" si="0"/>
        <v>0</v>
      </c>
      <c r="H43" s="236">
        <v>2040</v>
      </c>
      <c r="I43" s="119">
        <v>204</v>
      </c>
      <c r="J43" s="119">
        <v>10</v>
      </c>
      <c r="K43" s="145">
        <f t="shared" ca="1" si="1"/>
        <v>0</v>
      </c>
      <c r="L43" s="120">
        <f t="shared" ca="1" si="2"/>
        <v>0</v>
      </c>
      <c r="M43" s="313" t="e">
        <f t="shared" ca="1" si="3"/>
        <v>#VALUE!</v>
      </c>
      <c r="N43" s="314" t="e">
        <f t="shared" ca="1" si="4"/>
        <v>#VALUE!</v>
      </c>
      <c r="O43" s="30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2:29" s="5" customFormat="1" ht="38.25" customHeight="1" thickBot="1" x14ac:dyDescent="0.25">
      <c r="B44" s="257">
        <f>SUBTOTAL(103,$C$12:C44)</f>
        <v>33</v>
      </c>
      <c r="C44" s="254">
        <v>104030</v>
      </c>
      <c r="D44" s="83" t="s">
        <v>121</v>
      </c>
      <c r="E44" s="84" t="s">
        <v>58</v>
      </c>
      <c r="F44" s="85" t="s">
        <v>63</v>
      </c>
      <c r="G44" s="144">
        <f t="shared" ca="1" si="0"/>
        <v>0</v>
      </c>
      <c r="H44" s="236">
        <v>2040</v>
      </c>
      <c r="I44" s="119">
        <v>204</v>
      </c>
      <c r="J44" s="119">
        <v>10</v>
      </c>
      <c r="K44" s="145">
        <f t="shared" ca="1" si="1"/>
        <v>0</v>
      </c>
      <c r="L44" s="120">
        <f t="shared" ref="L44:L75" ca="1" si="5">IF(ISERROR(G44/H44),,G44/H44)</f>
        <v>0</v>
      </c>
      <c r="M44" s="313" t="e">
        <f t="shared" ref="M44:M75" ca="1" si="6">IF(N44&gt;0,N44*I44,)</f>
        <v>#VALUE!</v>
      </c>
      <c r="N44" s="314" t="e">
        <f t="shared" ca="1" si="4"/>
        <v>#VALUE!</v>
      </c>
      <c r="O44" s="30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2:29" s="5" customFormat="1" ht="38.25" customHeight="1" thickBot="1" x14ac:dyDescent="0.25">
      <c r="B45" s="257">
        <f>SUBTOTAL(103,$C$12:C45)</f>
        <v>34</v>
      </c>
      <c r="C45" s="254">
        <v>104562</v>
      </c>
      <c r="D45" s="95" t="s">
        <v>171</v>
      </c>
      <c r="E45" s="96" t="s">
        <v>58</v>
      </c>
      <c r="F45" s="97" t="s">
        <v>63</v>
      </c>
      <c r="G45" s="144">
        <f t="shared" ca="1" si="0"/>
        <v>0</v>
      </c>
      <c r="H45" s="236">
        <v>2040</v>
      </c>
      <c r="I45" s="119">
        <v>204</v>
      </c>
      <c r="J45" s="129">
        <v>10</v>
      </c>
      <c r="K45" s="153">
        <f t="shared" ca="1" si="1"/>
        <v>0</v>
      </c>
      <c r="L45" s="120">
        <f t="shared" ca="1" si="5"/>
        <v>0</v>
      </c>
      <c r="M45" s="313" t="e">
        <f t="shared" ca="1" si="6"/>
        <v>#VALUE!</v>
      </c>
      <c r="N45" s="314" t="e">
        <f t="shared" ca="1" si="4"/>
        <v>#VALUE!</v>
      </c>
      <c r="O45" s="305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2:29" s="5" customFormat="1" ht="38.25" customHeight="1" thickBot="1" x14ac:dyDescent="0.25">
      <c r="B46" s="257">
        <f>SUBTOTAL(103,$C$12:C46)</f>
        <v>35</v>
      </c>
      <c r="C46" s="254">
        <v>104563</v>
      </c>
      <c r="D46" s="95" t="s">
        <v>172</v>
      </c>
      <c r="E46" s="96" t="s">
        <v>58</v>
      </c>
      <c r="F46" s="97" t="s">
        <v>63</v>
      </c>
      <c r="G46" s="177">
        <f t="shared" ca="1" si="0"/>
        <v>0</v>
      </c>
      <c r="H46" s="236">
        <v>2040</v>
      </c>
      <c r="I46" s="119">
        <v>204</v>
      </c>
      <c r="J46" s="129">
        <v>10</v>
      </c>
      <c r="K46" s="153">
        <f t="shared" ca="1" si="1"/>
        <v>0</v>
      </c>
      <c r="L46" s="130">
        <f t="shared" ca="1" si="5"/>
        <v>0</v>
      </c>
      <c r="M46" s="316" t="e">
        <f t="shared" ca="1" si="6"/>
        <v>#VALUE!</v>
      </c>
      <c r="N46" s="314" t="e">
        <f t="shared" ca="1" si="4"/>
        <v>#VALUE!</v>
      </c>
      <c r="O46" s="305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2:29" s="5" customFormat="1" ht="38.25" customHeight="1" thickBot="1" x14ac:dyDescent="0.25">
      <c r="B47" s="257">
        <f>SUBTOTAL(103,$C$12:C47)</f>
        <v>36</v>
      </c>
      <c r="C47" s="254">
        <v>104411</v>
      </c>
      <c r="D47" s="214" t="s">
        <v>203</v>
      </c>
      <c r="E47" s="165" t="s">
        <v>94</v>
      </c>
      <c r="F47" s="166" t="s">
        <v>207</v>
      </c>
      <c r="G47" s="167">
        <f t="shared" ca="1" si="0"/>
        <v>0</v>
      </c>
      <c r="H47" s="236">
        <v>3264</v>
      </c>
      <c r="I47" s="119">
        <v>408</v>
      </c>
      <c r="J47" s="179">
        <v>8</v>
      </c>
      <c r="K47" s="179">
        <f t="shared" ca="1" si="1"/>
        <v>0</v>
      </c>
      <c r="L47" s="120">
        <f t="shared" ca="1" si="5"/>
        <v>0</v>
      </c>
      <c r="M47" s="312" t="e">
        <f t="shared" ca="1" si="6"/>
        <v>#VALUE!</v>
      </c>
      <c r="N47" s="314" t="e">
        <f t="shared" ca="1" si="4"/>
        <v>#VALUE!</v>
      </c>
      <c r="O47" s="174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2:29" s="5" customFormat="1" ht="38.25" customHeight="1" thickBot="1" x14ac:dyDescent="0.25">
      <c r="B48" s="257">
        <f>SUBTOTAL(103,$C$12:C48)</f>
        <v>37</v>
      </c>
      <c r="C48" s="254">
        <v>104412</v>
      </c>
      <c r="D48" s="215" t="s">
        <v>204</v>
      </c>
      <c r="E48" s="168" t="s">
        <v>94</v>
      </c>
      <c r="F48" s="169" t="s">
        <v>207</v>
      </c>
      <c r="G48" s="170">
        <f t="shared" ca="1" si="0"/>
        <v>0</v>
      </c>
      <c r="H48" s="236">
        <v>3264</v>
      </c>
      <c r="I48" s="119">
        <v>408</v>
      </c>
      <c r="J48" s="178">
        <v>8</v>
      </c>
      <c r="K48" s="178">
        <f t="shared" ca="1" si="1"/>
        <v>0</v>
      </c>
      <c r="L48" s="120">
        <f t="shared" ca="1" si="5"/>
        <v>0</v>
      </c>
      <c r="M48" s="313" t="e">
        <f t="shared" ca="1" si="6"/>
        <v>#VALUE!</v>
      </c>
      <c r="N48" s="314" t="e">
        <f t="shared" ca="1" si="4"/>
        <v>#VALUE!</v>
      </c>
      <c r="O48" s="175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2:29" s="5" customFormat="1" ht="38.25" hidden="1" customHeight="1" thickBot="1" x14ac:dyDescent="0.25">
      <c r="B49" s="257">
        <f>SUBTOTAL(103,$C$12:C49)</f>
        <v>37</v>
      </c>
      <c r="C49" s="254">
        <v>104403</v>
      </c>
      <c r="D49" s="215" t="s">
        <v>133</v>
      </c>
      <c r="E49" s="168" t="s">
        <v>94</v>
      </c>
      <c r="F49" s="169" t="s">
        <v>63</v>
      </c>
      <c r="G49" s="170">
        <f t="shared" ca="1" si="0"/>
        <v>0</v>
      </c>
      <c r="H49" s="236">
        <v>3150</v>
      </c>
      <c r="I49" s="119">
        <v>315</v>
      </c>
      <c r="J49" s="178">
        <v>12</v>
      </c>
      <c r="K49" s="178">
        <f t="shared" ca="1" si="1"/>
        <v>0</v>
      </c>
      <c r="L49" s="120">
        <f t="shared" ca="1" si="5"/>
        <v>0</v>
      </c>
      <c r="M49" s="313" t="e">
        <f t="shared" ca="1" si="6"/>
        <v>#VALUE!</v>
      </c>
      <c r="N49" s="314" t="e">
        <f t="shared" ca="1" si="4"/>
        <v>#VALUE!</v>
      </c>
      <c r="O49" s="175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2:29" s="5" customFormat="1" ht="38.25" customHeight="1" thickBot="1" x14ac:dyDescent="0.25">
      <c r="B50" s="257">
        <f>SUBTOTAL(103,$C$12:C50)</f>
        <v>38</v>
      </c>
      <c r="C50" s="254">
        <v>104414</v>
      </c>
      <c r="D50" s="215" t="s">
        <v>205</v>
      </c>
      <c r="E50" s="168" t="s">
        <v>94</v>
      </c>
      <c r="F50" s="169" t="s">
        <v>207</v>
      </c>
      <c r="G50" s="170">
        <f t="shared" ca="1" si="0"/>
        <v>0</v>
      </c>
      <c r="H50" s="236">
        <v>3264</v>
      </c>
      <c r="I50" s="119">
        <v>408</v>
      </c>
      <c r="J50" s="178">
        <v>8</v>
      </c>
      <c r="K50" s="178">
        <f t="shared" ca="1" si="1"/>
        <v>0</v>
      </c>
      <c r="L50" s="120">
        <f t="shared" ca="1" si="5"/>
        <v>0</v>
      </c>
      <c r="M50" s="313" t="e">
        <f t="shared" ca="1" si="6"/>
        <v>#VALUE!</v>
      </c>
      <c r="N50" s="314" t="e">
        <f t="shared" ca="1" si="4"/>
        <v>#VALUE!</v>
      </c>
      <c r="O50" s="175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2:29" s="5" customFormat="1" ht="38.25" customHeight="1" thickBot="1" x14ac:dyDescent="0.25">
      <c r="B51" s="257">
        <f>SUBTOTAL(103,$C$12:C51)</f>
        <v>39</v>
      </c>
      <c r="C51" s="254">
        <v>104415</v>
      </c>
      <c r="D51" s="215" t="s">
        <v>206</v>
      </c>
      <c r="E51" s="168" t="s">
        <v>94</v>
      </c>
      <c r="F51" s="169" t="s">
        <v>207</v>
      </c>
      <c r="G51" s="173">
        <f t="shared" ca="1" si="0"/>
        <v>0</v>
      </c>
      <c r="H51" s="236">
        <v>3264</v>
      </c>
      <c r="I51" s="119">
        <v>408</v>
      </c>
      <c r="J51" s="293">
        <v>8</v>
      </c>
      <c r="K51" s="293">
        <f t="shared" ca="1" si="1"/>
        <v>0</v>
      </c>
      <c r="L51" s="133">
        <f t="shared" ca="1" si="5"/>
        <v>0</v>
      </c>
      <c r="M51" s="315" t="e">
        <f t="shared" ca="1" si="6"/>
        <v>#VALUE!</v>
      </c>
      <c r="N51" s="314" t="e">
        <f t="shared" ca="1" si="4"/>
        <v>#VALUE!</v>
      </c>
      <c r="O51" s="176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2:29" s="5" customFormat="1" ht="38.25" customHeight="1" thickBot="1" x14ac:dyDescent="0.25">
      <c r="B52" s="257">
        <f>SUBTOTAL(103,$C$12:C52)</f>
        <v>40</v>
      </c>
      <c r="C52" s="254">
        <v>106001</v>
      </c>
      <c r="D52" s="218" t="s">
        <v>52</v>
      </c>
      <c r="E52" s="106" t="s">
        <v>60</v>
      </c>
      <c r="F52" s="107" t="s">
        <v>64</v>
      </c>
      <c r="G52" s="151">
        <f t="shared" ca="1" si="0"/>
        <v>0</v>
      </c>
      <c r="H52" s="236">
        <v>1440</v>
      </c>
      <c r="I52" s="119">
        <v>240</v>
      </c>
      <c r="J52" s="142">
        <v>6</v>
      </c>
      <c r="K52" s="143">
        <f t="shared" ca="1" si="1"/>
        <v>0</v>
      </c>
      <c r="L52" s="120">
        <f t="shared" ca="1" si="5"/>
        <v>0</v>
      </c>
      <c r="M52" s="317" t="e">
        <f t="shared" ca="1" si="6"/>
        <v>#VALUE!</v>
      </c>
      <c r="N52" s="314" t="e">
        <f t="shared" ca="1" si="4"/>
        <v>#VALUE!</v>
      </c>
      <c r="O52" s="307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2:29" s="5" customFormat="1" ht="38.25" customHeight="1" thickBot="1" x14ac:dyDescent="0.25">
      <c r="B53" s="257">
        <f>SUBTOTAL(103,$C$12:C53)</f>
        <v>41</v>
      </c>
      <c r="C53" s="254">
        <v>106003</v>
      </c>
      <c r="D53" s="219" t="s">
        <v>72</v>
      </c>
      <c r="E53" s="108" t="s">
        <v>56</v>
      </c>
      <c r="F53" s="109" t="s">
        <v>64</v>
      </c>
      <c r="G53" s="152">
        <f t="shared" ca="1" si="0"/>
        <v>0</v>
      </c>
      <c r="H53" s="236">
        <v>960</v>
      </c>
      <c r="I53" s="119">
        <v>160</v>
      </c>
      <c r="J53" s="119">
        <v>6</v>
      </c>
      <c r="K53" s="145">
        <f t="shared" ca="1" si="1"/>
        <v>0</v>
      </c>
      <c r="L53" s="120">
        <f t="shared" ca="1" si="5"/>
        <v>0</v>
      </c>
      <c r="M53" s="316" t="e">
        <f t="shared" ca="1" si="6"/>
        <v>#VALUE!</v>
      </c>
      <c r="N53" s="314" t="e">
        <f t="shared" ca="1" si="4"/>
        <v>#VALUE!</v>
      </c>
      <c r="O53" s="308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2:29" s="5" customFormat="1" ht="38.25" customHeight="1" thickBot="1" x14ac:dyDescent="0.25">
      <c r="B54" s="257">
        <f>SUBTOTAL(103,$C$12:C54)</f>
        <v>42</v>
      </c>
      <c r="C54" s="254">
        <v>664001</v>
      </c>
      <c r="D54" s="216" t="s">
        <v>37</v>
      </c>
      <c r="E54" s="193" t="s">
        <v>132</v>
      </c>
      <c r="F54" s="194" t="s">
        <v>10</v>
      </c>
      <c r="G54" s="141">
        <f t="shared" ca="1" si="0"/>
        <v>0</v>
      </c>
      <c r="H54" s="236">
        <v>2016</v>
      </c>
      <c r="I54" s="119">
        <v>168</v>
      </c>
      <c r="J54" s="142">
        <v>12</v>
      </c>
      <c r="K54" s="143">
        <f t="shared" ca="1" si="1"/>
        <v>0</v>
      </c>
      <c r="L54" s="120">
        <f t="shared" ca="1" si="5"/>
        <v>0</v>
      </c>
      <c r="M54" s="312" t="e">
        <f t="shared" ca="1" si="6"/>
        <v>#VALUE!</v>
      </c>
      <c r="N54" s="314" t="e">
        <f t="shared" ca="1" si="4"/>
        <v>#VALUE!</v>
      </c>
      <c r="O54" s="304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2:29" s="5" customFormat="1" ht="38.25" customHeight="1" thickBot="1" x14ac:dyDescent="0.25">
      <c r="B55" s="257">
        <f>SUBTOTAL(103,$C$12:C55)</f>
        <v>43</v>
      </c>
      <c r="C55" s="254">
        <v>664002</v>
      </c>
      <c r="D55" s="95" t="s">
        <v>38</v>
      </c>
      <c r="E55" s="96" t="s">
        <v>132</v>
      </c>
      <c r="F55" s="97" t="s">
        <v>10</v>
      </c>
      <c r="G55" s="177">
        <f t="shared" ca="1" si="0"/>
        <v>0</v>
      </c>
      <c r="H55" s="236">
        <v>2016</v>
      </c>
      <c r="I55" s="119">
        <v>168</v>
      </c>
      <c r="J55" s="129">
        <v>12</v>
      </c>
      <c r="K55" s="153">
        <f t="shared" ca="1" si="1"/>
        <v>0</v>
      </c>
      <c r="L55" s="130">
        <f t="shared" ca="1" si="5"/>
        <v>0</v>
      </c>
      <c r="M55" s="316" t="e">
        <f t="shared" ca="1" si="6"/>
        <v>#VALUE!</v>
      </c>
      <c r="N55" s="314" t="e">
        <f t="shared" ca="1" si="4"/>
        <v>#VALUE!</v>
      </c>
      <c r="O55" s="305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2:29" s="5" customFormat="1" ht="38.25" customHeight="1" thickBot="1" x14ac:dyDescent="0.25">
      <c r="B56" s="257">
        <f>SUBTOTAL(103,$C$12:C56)</f>
        <v>44</v>
      </c>
      <c r="C56" s="254">
        <v>109001</v>
      </c>
      <c r="D56" s="338" t="s">
        <v>198</v>
      </c>
      <c r="E56" s="78" t="s">
        <v>57</v>
      </c>
      <c r="F56" s="79" t="s">
        <v>10</v>
      </c>
      <c r="G56" s="339">
        <f t="shared" ca="1" si="0"/>
        <v>0</v>
      </c>
      <c r="H56" s="236">
        <v>2304</v>
      </c>
      <c r="I56" s="119">
        <v>192</v>
      </c>
      <c r="J56" s="142">
        <v>12</v>
      </c>
      <c r="K56" s="120">
        <f t="shared" ca="1" si="1"/>
        <v>0</v>
      </c>
      <c r="L56" s="120">
        <f t="shared" ca="1" si="5"/>
        <v>0</v>
      </c>
      <c r="M56" s="312" t="e">
        <f t="shared" ca="1" si="6"/>
        <v>#VALUE!</v>
      </c>
      <c r="N56" s="314" t="e">
        <f t="shared" ca="1" si="4"/>
        <v>#VALUE!</v>
      </c>
      <c r="O56" s="180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2:29" s="5" customFormat="1" ht="38.25" customHeight="1" thickBot="1" x14ac:dyDescent="0.25">
      <c r="B57" s="257">
        <f>SUBTOTAL(103,$C$12:C57)</f>
        <v>45</v>
      </c>
      <c r="C57" s="254">
        <v>109002</v>
      </c>
      <c r="D57" s="340" t="s">
        <v>199</v>
      </c>
      <c r="E57" s="81" t="s">
        <v>57</v>
      </c>
      <c r="F57" s="82" t="s">
        <v>10</v>
      </c>
      <c r="G57" s="139">
        <f t="shared" ca="1" si="0"/>
        <v>0</v>
      </c>
      <c r="H57" s="236">
        <v>2304</v>
      </c>
      <c r="I57" s="119">
        <v>192</v>
      </c>
      <c r="J57" s="119">
        <v>12</v>
      </c>
      <c r="K57" s="120">
        <f t="shared" ca="1" si="1"/>
        <v>0</v>
      </c>
      <c r="L57" s="120">
        <f t="shared" ca="1" si="5"/>
        <v>0</v>
      </c>
      <c r="M57" s="313" t="e">
        <f t="shared" ca="1" si="6"/>
        <v>#VALUE!</v>
      </c>
      <c r="N57" s="314" t="e">
        <f t="shared" ca="1" si="4"/>
        <v>#VALUE!</v>
      </c>
      <c r="O57" s="300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2:29" s="5" customFormat="1" ht="38.25" customHeight="1" thickBot="1" x14ac:dyDescent="0.25">
      <c r="B58" s="257">
        <f>SUBTOTAL(103,$C$12:C58)</f>
        <v>46</v>
      </c>
      <c r="C58" s="254">
        <v>109003</v>
      </c>
      <c r="D58" s="340" t="s">
        <v>200</v>
      </c>
      <c r="E58" s="81" t="s">
        <v>57</v>
      </c>
      <c r="F58" s="82" t="s">
        <v>10</v>
      </c>
      <c r="G58" s="139">
        <f t="shared" ca="1" si="0"/>
        <v>0</v>
      </c>
      <c r="H58" s="236">
        <v>2304</v>
      </c>
      <c r="I58" s="119">
        <v>192</v>
      </c>
      <c r="J58" s="119">
        <v>12</v>
      </c>
      <c r="K58" s="120">
        <f t="shared" ca="1" si="1"/>
        <v>0</v>
      </c>
      <c r="L58" s="120">
        <f t="shared" ca="1" si="5"/>
        <v>0</v>
      </c>
      <c r="M58" s="313" t="e">
        <f t="shared" ca="1" si="6"/>
        <v>#VALUE!</v>
      </c>
      <c r="N58" s="314" t="e">
        <f t="shared" ca="1" si="4"/>
        <v>#VALUE!</v>
      </c>
      <c r="O58" s="30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2:29" s="5" customFormat="1" ht="38.25" customHeight="1" thickBot="1" x14ac:dyDescent="0.25">
      <c r="B59" s="257">
        <f>SUBTOTAL(103,$C$12:C59)</f>
        <v>47</v>
      </c>
      <c r="C59" s="254">
        <v>109004</v>
      </c>
      <c r="D59" s="341" t="s">
        <v>201</v>
      </c>
      <c r="E59" s="342" t="s">
        <v>57</v>
      </c>
      <c r="F59" s="343" t="s">
        <v>10</v>
      </c>
      <c r="G59" s="344">
        <f t="shared" ca="1" si="0"/>
        <v>0</v>
      </c>
      <c r="H59" s="236">
        <v>2304</v>
      </c>
      <c r="I59" s="119">
        <v>192</v>
      </c>
      <c r="J59" s="146">
        <v>12</v>
      </c>
      <c r="K59" s="133">
        <f t="shared" ca="1" si="1"/>
        <v>0</v>
      </c>
      <c r="L59" s="133">
        <f t="shared" ca="1" si="5"/>
        <v>0</v>
      </c>
      <c r="M59" s="315" t="e">
        <f t="shared" ca="1" si="6"/>
        <v>#VALUE!</v>
      </c>
      <c r="N59" s="314" t="e">
        <f t="shared" ca="1" si="4"/>
        <v>#VALUE!</v>
      </c>
      <c r="O59" s="345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2:29" s="5" customFormat="1" ht="38.25" customHeight="1" thickBot="1" x14ac:dyDescent="0.25">
      <c r="B60" s="257">
        <f>SUBTOTAL(103,$C$12:C60)</f>
        <v>48</v>
      </c>
      <c r="C60" s="254">
        <v>102009</v>
      </c>
      <c r="D60" s="101" t="s">
        <v>190</v>
      </c>
      <c r="E60" s="102" t="s">
        <v>59</v>
      </c>
      <c r="F60" s="103" t="s">
        <v>10</v>
      </c>
      <c r="G60" s="134">
        <f t="shared" ca="1" si="0"/>
        <v>0</v>
      </c>
      <c r="H60" s="236">
        <v>2304</v>
      </c>
      <c r="I60" s="119">
        <v>192</v>
      </c>
      <c r="J60" s="135">
        <v>12</v>
      </c>
      <c r="K60" s="136">
        <f t="shared" ca="1" si="1"/>
        <v>0</v>
      </c>
      <c r="L60" s="136">
        <f t="shared" ca="1" si="5"/>
        <v>0</v>
      </c>
      <c r="M60" s="317" t="e">
        <f t="shared" ca="1" si="6"/>
        <v>#VALUE!</v>
      </c>
      <c r="N60" s="314" t="e">
        <f t="shared" ca="1" si="4"/>
        <v>#VALUE!</v>
      </c>
      <c r="O60" s="18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2:29" s="5" customFormat="1" ht="38.25" customHeight="1" thickBot="1" x14ac:dyDescent="0.25">
      <c r="B61" s="257">
        <f>SUBTOTAL(103,$C$12:C61)</f>
        <v>49</v>
      </c>
      <c r="C61" s="254">
        <v>102002</v>
      </c>
      <c r="D61" s="80" t="s">
        <v>31</v>
      </c>
      <c r="E61" s="81" t="s">
        <v>59</v>
      </c>
      <c r="F61" s="82" t="s">
        <v>10</v>
      </c>
      <c r="G61" s="139">
        <f t="shared" ca="1" si="0"/>
        <v>0</v>
      </c>
      <c r="H61" s="236">
        <v>2304</v>
      </c>
      <c r="I61" s="119">
        <v>192</v>
      </c>
      <c r="J61" s="119">
        <v>12</v>
      </c>
      <c r="K61" s="120">
        <f t="shared" ca="1" si="1"/>
        <v>0</v>
      </c>
      <c r="L61" s="120">
        <f t="shared" ca="1" si="5"/>
        <v>0</v>
      </c>
      <c r="M61" s="313" t="e">
        <f t="shared" ca="1" si="6"/>
        <v>#VALUE!</v>
      </c>
      <c r="N61" s="314" t="e">
        <f t="shared" ca="1" si="4"/>
        <v>#VALUE!</v>
      </c>
      <c r="O61" s="30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2:29" s="5" customFormat="1" ht="38.25" customHeight="1" thickBot="1" x14ac:dyDescent="0.25">
      <c r="B62" s="257">
        <f>SUBTOTAL(103,$C$12:C62)</f>
        <v>50</v>
      </c>
      <c r="C62" s="254">
        <v>102011</v>
      </c>
      <c r="D62" s="86" t="s">
        <v>55</v>
      </c>
      <c r="E62" s="87" t="s">
        <v>61</v>
      </c>
      <c r="F62" s="105" t="s">
        <v>10</v>
      </c>
      <c r="G62" s="138">
        <f t="shared" ca="1" si="0"/>
        <v>0</v>
      </c>
      <c r="H62" s="236">
        <v>1152</v>
      </c>
      <c r="I62" s="119">
        <v>96</v>
      </c>
      <c r="J62" s="119">
        <v>12</v>
      </c>
      <c r="K62" s="120">
        <f t="shared" ca="1" si="1"/>
        <v>0</v>
      </c>
      <c r="L62" s="120">
        <f t="shared" ca="1" si="5"/>
        <v>0</v>
      </c>
      <c r="M62" s="313" t="e">
        <f t="shared" ca="1" si="6"/>
        <v>#VALUE!</v>
      </c>
      <c r="N62" s="314" t="e">
        <f t="shared" ca="1" si="4"/>
        <v>#VALUE!</v>
      </c>
      <c r="O62" s="302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2:29" s="5" customFormat="1" ht="38.25" customHeight="1" thickBot="1" x14ac:dyDescent="0.25">
      <c r="B63" s="257">
        <f>SUBTOTAL(103,$C$12:C63)</f>
        <v>51</v>
      </c>
      <c r="C63" s="254">
        <v>102003</v>
      </c>
      <c r="D63" s="80" t="s">
        <v>32</v>
      </c>
      <c r="E63" s="81" t="s">
        <v>59</v>
      </c>
      <c r="F63" s="82" t="s">
        <v>10</v>
      </c>
      <c r="G63" s="139">
        <f t="shared" ca="1" si="0"/>
        <v>0</v>
      </c>
      <c r="H63" s="236">
        <v>2304</v>
      </c>
      <c r="I63" s="119">
        <v>192</v>
      </c>
      <c r="J63" s="119">
        <v>12</v>
      </c>
      <c r="K63" s="120">
        <f t="shared" ca="1" si="1"/>
        <v>0</v>
      </c>
      <c r="L63" s="120">
        <f t="shared" ca="1" si="5"/>
        <v>0</v>
      </c>
      <c r="M63" s="313" t="e">
        <f t="shared" ca="1" si="6"/>
        <v>#VALUE!</v>
      </c>
      <c r="N63" s="314" t="e">
        <f t="shared" ca="1" si="4"/>
        <v>#VALUE!</v>
      </c>
      <c r="O63" s="300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2:29" s="5" customFormat="1" ht="38.25" customHeight="1" thickBot="1" x14ac:dyDescent="0.25">
      <c r="B64" s="257">
        <f>SUBTOTAL(103,$C$12:C64)</f>
        <v>52</v>
      </c>
      <c r="C64" s="254">
        <v>102508</v>
      </c>
      <c r="D64" s="80" t="s">
        <v>160</v>
      </c>
      <c r="E64" s="81" t="s">
        <v>59</v>
      </c>
      <c r="F64" s="82" t="s">
        <v>10</v>
      </c>
      <c r="G64" s="139">
        <f t="shared" ca="1" si="0"/>
        <v>0</v>
      </c>
      <c r="H64" s="236">
        <v>2304</v>
      </c>
      <c r="I64" s="119">
        <v>192</v>
      </c>
      <c r="J64" s="119">
        <v>12</v>
      </c>
      <c r="K64" s="120">
        <f t="shared" ca="1" si="1"/>
        <v>0</v>
      </c>
      <c r="L64" s="120">
        <f t="shared" ca="1" si="5"/>
        <v>0</v>
      </c>
      <c r="M64" s="313" t="e">
        <f t="shared" ca="1" si="6"/>
        <v>#VALUE!</v>
      </c>
      <c r="N64" s="314" t="e">
        <f t="shared" ca="1" si="4"/>
        <v>#VALUE!</v>
      </c>
      <c r="O64" s="30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2:29" s="5" customFormat="1" ht="38.25" customHeight="1" thickBot="1" x14ac:dyDescent="0.25">
      <c r="B65" s="257">
        <f>SUBTOTAL(103,$C$12:C65)</f>
        <v>53</v>
      </c>
      <c r="C65" s="254">
        <v>662001</v>
      </c>
      <c r="D65" s="80" t="s">
        <v>185</v>
      </c>
      <c r="E65" s="81" t="s">
        <v>186</v>
      </c>
      <c r="F65" s="82" t="s">
        <v>168</v>
      </c>
      <c r="G65" s="139">
        <f t="shared" ca="1" si="0"/>
        <v>0</v>
      </c>
      <c r="H65" s="236">
        <v>2304</v>
      </c>
      <c r="I65" s="119">
        <v>192</v>
      </c>
      <c r="J65" s="119">
        <v>12</v>
      </c>
      <c r="K65" s="120">
        <f t="shared" ca="1" si="1"/>
        <v>0</v>
      </c>
      <c r="L65" s="120">
        <f t="shared" ca="1" si="5"/>
        <v>0</v>
      </c>
      <c r="M65" s="313" t="e">
        <f t="shared" ca="1" si="6"/>
        <v>#VALUE!</v>
      </c>
      <c r="N65" s="314" t="e">
        <f t="shared" ca="1" si="4"/>
        <v>#VALUE!</v>
      </c>
      <c r="O65" s="300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2:29" s="5" customFormat="1" ht="38.25" customHeight="1" thickBot="1" x14ac:dyDescent="0.25">
      <c r="B66" s="257">
        <f>SUBTOTAL(103,$C$12:C66)</f>
        <v>54</v>
      </c>
      <c r="C66" s="254">
        <v>102007</v>
      </c>
      <c r="D66" s="86" t="s">
        <v>54</v>
      </c>
      <c r="E66" s="87" t="s">
        <v>61</v>
      </c>
      <c r="F66" s="88" t="s">
        <v>10</v>
      </c>
      <c r="G66" s="138">
        <f t="shared" ca="1" si="0"/>
        <v>0</v>
      </c>
      <c r="H66" s="236">
        <v>1152</v>
      </c>
      <c r="I66" s="119">
        <v>96</v>
      </c>
      <c r="J66" s="119">
        <v>12</v>
      </c>
      <c r="K66" s="120">
        <f t="shared" ca="1" si="1"/>
        <v>0</v>
      </c>
      <c r="L66" s="120">
        <f t="shared" ca="1" si="5"/>
        <v>0</v>
      </c>
      <c r="M66" s="313" t="e">
        <f t="shared" ca="1" si="6"/>
        <v>#VALUE!</v>
      </c>
      <c r="N66" s="314" t="e">
        <f t="shared" ca="1" si="4"/>
        <v>#VALUE!</v>
      </c>
      <c r="O66" s="302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2:29" s="5" customFormat="1" ht="38.25" customHeight="1" thickBot="1" x14ac:dyDescent="0.25">
      <c r="B67" s="257">
        <f>SUBTOTAL(103,$C$12:C67)</f>
        <v>55</v>
      </c>
      <c r="C67" s="254">
        <v>102026</v>
      </c>
      <c r="D67" s="80" t="s">
        <v>122</v>
      </c>
      <c r="E67" s="81" t="s">
        <v>59</v>
      </c>
      <c r="F67" s="82" t="s">
        <v>10</v>
      </c>
      <c r="G67" s="139">
        <f t="shared" ca="1" si="0"/>
        <v>0</v>
      </c>
      <c r="H67" s="236">
        <v>2304</v>
      </c>
      <c r="I67" s="119">
        <v>192</v>
      </c>
      <c r="J67" s="119">
        <v>12</v>
      </c>
      <c r="K67" s="120">
        <f t="shared" ca="1" si="1"/>
        <v>0</v>
      </c>
      <c r="L67" s="120">
        <f t="shared" ca="1" si="5"/>
        <v>0</v>
      </c>
      <c r="M67" s="313" t="e">
        <f t="shared" ca="1" si="6"/>
        <v>#VALUE!</v>
      </c>
      <c r="N67" s="314" t="e">
        <f t="shared" ca="1" si="4"/>
        <v>#VALUE!</v>
      </c>
      <c r="O67" s="300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2:29" s="5" customFormat="1" ht="38.25" customHeight="1" thickBot="1" x14ac:dyDescent="0.25">
      <c r="B68" s="257">
        <f>SUBTOTAL(103,$C$12:C68)</f>
        <v>56</v>
      </c>
      <c r="C68" s="292">
        <v>662002</v>
      </c>
      <c r="D68" s="80" t="s">
        <v>189</v>
      </c>
      <c r="E68" s="81" t="s">
        <v>186</v>
      </c>
      <c r="F68" s="82" t="s">
        <v>168</v>
      </c>
      <c r="G68" s="139">
        <f t="shared" ca="1" si="0"/>
        <v>0</v>
      </c>
      <c r="H68" s="236">
        <v>2304</v>
      </c>
      <c r="I68" s="119">
        <v>192</v>
      </c>
      <c r="J68" s="119">
        <v>12</v>
      </c>
      <c r="K68" s="120">
        <f t="shared" ca="1" si="1"/>
        <v>0</v>
      </c>
      <c r="L68" s="120">
        <f t="shared" ca="1" si="5"/>
        <v>0</v>
      </c>
      <c r="M68" s="313" t="e">
        <f t="shared" ca="1" si="6"/>
        <v>#VALUE!</v>
      </c>
      <c r="N68" s="314" t="e">
        <f t="shared" ca="1" si="4"/>
        <v>#VALUE!</v>
      </c>
      <c r="O68" s="300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2:29" s="5" customFormat="1" ht="38.25" customHeight="1" thickBot="1" x14ac:dyDescent="0.25">
      <c r="B69" s="257">
        <f>SUBTOTAL(103,$C$12:C69)</f>
        <v>57</v>
      </c>
      <c r="C69" s="254">
        <v>102001</v>
      </c>
      <c r="D69" s="86" t="s">
        <v>34</v>
      </c>
      <c r="E69" s="87" t="s">
        <v>62</v>
      </c>
      <c r="F69" s="88" t="s">
        <v>10</v>
      </c>
      <c r="G69" s="138">
        <f t="shared" ca="1" si="0"/>
        <v>0</v>
      </c>
      <c r="H69" s="236">
        <v>1152</v>
      </c>
      <c r="I69" s="119">
        <v>96</v>
      </c>
      <c r="J69" s="119">
        <v>12</v>
      </c>
      <c r="K69" s="120">
        <f t="shared" ca="1" si="1"/>
        <v>0</v>
      </c>
      <c r="L69" s="120">
        <f t="shared" ca="1" si="5"/>
        <v>0</v>
      </c>
      <c r="M69" s="313" t="e">
        <f t="shared" ca="1" si="6"/>
        <v>#VALUE!</v>
      </c>
      <c r="N69" s="314" t="e">
        <f t="shared" ca="1" si="4"/>
        <v>#VALUE!</v>
      </c>
      <c r="O69" s="302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2:29" s="5" customFormat="1" ht="38.25" customHeight="1" thickBot="1" x14ac:dyDescent="0.25">
      <c r="B70" s="257">
        <f>SUBTOTAL(103,$C$12:C70)</f>
        <v>58</v>
      </c>
      <c r="C70" s="254">
        <v>102005</v>
      </c>
      <c r="D70" s="80" t="s">
        <v>33</v>
      </c>
      <c r="E70" s="102" t="s">
        <v>59</v>
      </c>
      <c r="F70" s="103" t="s">
        <v>10</v>
      </c>
      <c r="G70" s="134">
        <f t="shared" ca="1" si="0"/>
        <v>0</v>
      </c>
      <c r="H70" s="236">
        <v>2304</v>
      </c>
      <c r="I70" s="119">
        <v>192</v>
      </c>
      <c r="J70" s="119">
        <v>12</v>
      </c>
      <c r="K70" s="120">
        <f t="shared" ca="1" si="1"/>
        <v>0</v>
      </c>
      <c r="L70" s="120">
        <f t="shared" ca="1" si="5"/>
        <v>0</v>
      </c>
      <c r="M70" s="315" t="e">
        <f t="shared" ca="1" si="6"/>
        <v>#VALUE!</v>
      </c>
      <c r="N70" s="314" t="e">
        <f t="shared" ca="1" si="4"/>
        <v>#VALUE!</v>
      </c>
      <c r="O70" s="300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2:29" s="5" customFormat="1" ht="38.25" customHeight="1" thickBot="1" x14ac:dyDescent="0.25">
      <c r="B71" s="257">
        <f>SUBTOTAL(103,$C$12:C71)</f>
        <v>59</v>
      </c>
      <c r="C71" s="254">
        <v>107100</v>
      </c>
      <c r="D71" s="241" t="s">
        <v>181</v>
      </c>
      <c r="E71" s="110" t="s">
        <v>180</v>
      </c>
      <c r="F71" s="111" t="s">
        <v>179</v>
      </c>
      <c r="G71" s="154">
        <f t="shared" ca="1" si="0"/>
        <v>0</v>
      </c>
      <c r="H71" s="236">
        <v>2400</v>
      </c>
      <c r="I71" s="119">
        <v>120</v>
      </c>
      <c r="J71" s="142">
        <v>20</v>
      </c>
      <c r="K71" s="143">
        <f t="shared" ca="1" si="1"/>
        <v>0</v>
      </c>
      <c r="L71" s="120">
        <f t="shared" ca="1" si="5"/>
        <v>0</v>
      </c>
      <c r="M71" s="317" t="e">
        <f t="shared" ca="1" si="6"/>
        <v>#VALUE!</v>
      </c>
      <c r="N71" s="314" t="e">
        <f t="shared" ca="1" si="4"/>
        <v>#VALUE!</v>
      </c>
      <c r="O71" s="267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2:29" s="5" customFormat="1" ht="38.25" customHeight="1" thickBot="1" x14ac:dyDescent="0.25">
      <c r="B72" s="257">
        <f>SUBTOTAL(103,$C$12:C72)</f>
        <v>60</v>
      </c>
      <c r="C72" s="254">
        <v>107548</v>
      </c>
      <c r="D72" s="238" t="s">
        <v>161</v>
      </c>
      <c r="E72" s="183" t="s">
        <v>173</v>
      </c>
      <c r="F72" s="239" t="s">
        <v>179</v>
      </c>
      <c r="G72" s="240">
        <f t="shared" ca="1" si="0"/>
        <v>0</v>
      </c>
      <c r="H72" s="236">
        <v>3200</v>
      </c>
      <c r="I72" s="119">
        <v>160</v>
      </c>
      <c r="J72" s="140">
        <v>20</v>
      </c>
      <c r="K72" s="145">
        <f t="shared" ca="1" si="1"/>
        <v>0</v>
      </c>
      <c r="L72" s="120">
        <f t="shared" ca="1" si="5"/>
        <v>0</v>
      </c>
      <c r="M72" s="313" t="e">
        <f t="shared" ca="1" si="6"/>
        <v>#VALUE!</v>
      </c>
      <c r="N72" s="314" t="e">
        <f t="shared" ca="1" si="4"/>
        <v>#VALUE!</v>
      </c>
      <c r="O72" s="229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2:29" s="5" customFormat="1" ht="38.25" customHeight="1" thickBot="1" x14ac:dyDescent="0.25">
      <c r="B73" s="257">
        <f>SUBTOTAL(103,$C$12:C73)</f>
        <v>61</v>
      </c>
      <c r="C73" s="254">
        <v>107020</v>
      </c>
      <c r="D73" s="86" t="s">
        <v>130</v>
      </c>
      <c r="E73" s="87" t="s">
        <v>131</v>
      </c>
      <c r="F73" s="88" t="s">
        <v>10</v>
      </c>
      <c r="G73" s="138">
        <f t="shared" ca="1" si="0"/>
        <v>0</v>
      </c>
      <c r="H73" s="236">
        <v>1152</v>
      </c>
      <c r="I73" s="119">
        <v>96</v>
      </c>
      <c r="J73" s="119">
        <v>12</v>
      </c>
      <c r="K73" s="136">
        <f t="shared" ca="1" si="1"/>
        <v>0</v>
      </c>
      <c r="L73" s="120">
        <f t="shared" ca="1" si="5"/>
        <v>0</v>
      </c>
      <c r="M73" s="313" t="e">
        <f t="shared" ca="1" si="6"/>
        <v>#VALUE!</v>
      </c>
      <c r="N73" s="314" t="e">
        <f t="shared" ca="1" si="4"/>
        <v>#VALUE!</v>
      </c>
      <c r="O73" s="302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2:29" s="5" customFormat="1" ht="38.25" customHeight="1" thickBot="1" x14ac:dyDescent="0.25">
      <c r="B74" s="257">
        <f>SUBTOTAL(103,$C$12:C74)</f>
        <v>62</v>
      </c>
      <c r="C74" s="254">
        <v>107030</v>
      </c>
      <c r="D74" s="220" t="s">
        <v>142</v>
      </c>
      <c r="E74" s="183" t="s">
        <v>58</v>
      </c>
      <c r="F74" s="113" t="s">
        <v>10</v>
      </c>
      <c r="G74" s="155">
        <f t="shared" ca="1" si="0"/>
        <v>0</v>
      </c>
      <c r="H74" s="236">
        <v>2304</v>
      </c>
      <c r="I74" s="119">
        <v>192</v>
      </c>
      <c r="J74" s="119">
        <v>12</v>
      </c>
      <c r="K74" s="145">
        <f t="shared" ca="1" si="1"/>
        <v>0</v>
      </c>
      <c r="L74" s="120">
        <f t="shared" ca="1" si="5"/>
        <v>0</v>
      </c>
      <c r="M74" s="313" t="e">
        <f t="shared" ca="1" si="6"/>
        <v>#VALUE!</v>
      </c>
      <c r="N74" s="314" t="e">
        <f t="shared" ca="1" si="4"/>
        <v>#VALUE!</v>
      </c>
      <c r="O74" s="29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2:29" s="5" customFormat="1" ht="38.25" customHeight="1" thickBot="1" x14ac:dyDescent="0.25">
      <c r="B75" s="257">
        <f>SUBTOTAL(103,$C$12:C75)</f>
        <v>63</v>
      </c>
      <c r="C75" s="254">
        <v>107009</v>
      </c>
      <c r="D75" s="220" t="s">
        <v>114</v>
      </c>
      <c r="E75" s="112" t="s">
        <v>58</v>
      </c>
      <c r="F75" s="113" t="s">
        <v>10</v>
      </c>
      <c r="G75" s="155">
        <f t="shared" ca="1" si="0"/>
        <v>0</v>
      </c>
      <c r="H75" s="236">
        <v>2304</v>
      </c>
      <c r="I75" s="119">
        <v>192</v>
      </c>
      <c r="J75" s="119">
        <v>12</v>
      </c>
      <c r="K75" s="145">
        <f t="shared" ca="1" si="1"/>
        <v>0</v>
      </c>
      <c r="L75" s="120">
        <f t="shared" ca="1" si="5"/>
        <v>0</v>
      </c>
      <c r="M75" s="313" t="e">
        <f t="shared" ca="1" si="6"/>
        <v>#VALUE!</v>
      </c>
      <c r="N75" s="314" t="e">
        <f t="shared" ca="1" si="4"/>
        <v>#VALUE!</v>
      </c>
      <c r="O75" s="29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2:29" s="5" customFormat="1" ht="38.25" customHeight="1" thickBot="1" x14ac:dyDescent="0.25">
      <c r="B76" s="257">
        <f>SUBTOTAL(103,$C$12:C76)</f>
        <v>64</v>
      </c>
      <c r="C76" s="254">
        <v>107107</v>
      </c>
      <c r="D76" s="220" t="s">
        <v>115</v>
      </c>
      <c r="E76" s="112" t="s">
        <v>58</v>
      </c>
      <c r="F76" s="113" t="s">
        <v>10</v>
      </c>
      <c r="G76" s="155">
        <f t="shared" ref="G76:G123" ca="1" si="7">IF(ISERROR(M76*J76),,M76*J76)</f>
        <v>0</v>
      </c>
      <c r="H76" s="236">
        <v>2304</v>
      </c>
      <c r="I76" s="119">
        <v>192</v>
      </c>
      <c r="J76" s="119">
        <v>12</v>
      </c>
      <c r="K76" s="145">
        <f t="shared" ref="K76:K123" ca="1" si="8">IF(ISERROR(G76/J76),,G76/J76)</f>
        <v>0</v>
      </c>
      <c r="L76" s="120">
        <f t="shared" ref="L76:L107" ca="1" si="9">IF(ISERROR(G76/H76),,G76/H76)</f>
        <v>0</v>
      </c>
      <c r="M76" s="313" t="e">
        <f t="shared" ref="M76:M107" ca="1" si="10">IF(N76&gt;0,N76*I76,)</f>
        <v>#VALUE!</v>
      </c>
      <c r="N76" s="314" t="e">
        <f t="shared" ref="N76:N123" ca="1" si="11">IF(M76&gt;0,M76/I76,"-")</f>
        <v>#VALUE!</v>
      </c>
      <c r="O76" s="290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2:29" s="5" customFormat="1" ht="38.25" customHeight="1" thickBot="1" x14ac:dyDescent="0.25">
      <c r="B77" s="257">
        <f>SUBTOTAL(103,$C$12:C77)</f>
        <v>65</v>
      </c>
      <c r="C77" s="254">
        <v>107108</v>
      </c>
      <c r="D77" s="220" t="s">
        <v>116</v>
      </c>
      <c r="E77" s="112" t="s">
        <v>58</v>
      </c>
      <c r="F77" s="113" t="s">
        <v>10</v>
      </c>
      <c r="G77" s="155">
        <f t="shared" ca="1" si="7"/>
        <v>0</v>
      </c>
      <c r="H77" s="236">
        <v>2304</v>
      </c>
      <c r="I77" s="119">
        <v>192</v>
      </c>
      <c r="J77" s="119">
        <v>12</v>
      </c>
      <c r="K77" s="145">
        <f t="shared" ca="1" si="8"/>
        <v>0</v>
      </c>
      <c r="L77" s="120">
        <f t="shared" ca="1" si="9"/>
        <v>0</v>
      </c>
      <c r="M77" s="313" t="e">
        <f t="shared" ca="1" si="10"/>
        <v>#VALUE!</v>
      </c>
      <c r="N77" s="314" t="e">
        <f t="shared" ca="1" si="11"/>
        <v>#VALUE!</v>
      </c>
      <c r="O77" s="29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2:29" s="5" customFormat="1" ht="38.25" customHeight="1" thickBot="1" x14ac:dyDescent="0.25">
      <c r="B78" s="257">
        <f>SUBTOTAL(103,$C$12:C78)</f>
        <v>66</v>
      </c>
      <c r="C78" s="254">
        <v>107106</v>
      </c>
      <c r="D78" s="220" t="s">
        <v>117</v>
      </c>
      <c r="E78" s="112" t="s">
        <v>58</v>
      </c>
      <c r="F78" s="113" t="s">
        <v>10</v>
      </c>
      <c r="G78" s="155">
        <f t="shared" ca="1" si="7"/>
        <v>0</v>
      </c>
      <c r="H78" s="236">
        <v>2304</v>
      </c>
      <c r="I78" s="119">
        <v>192</v>
      </c>
      <c r="J78" s="119">
        <v>12</v>
      </c>
      <c r="K78" s="145">
        <f t="shared" ca="1" si="8"/>
        <v>0</v>
      </c>
      <c r="L78" s="120">
        <f t="shared" ca="1" si="9"/>
        <v>0</v>
      </c>
      <c r="M78" s="313" t="e">
        <f t="shared" ca="1" si="10"/>
        <v>#VALUE!</v>
      </c>
      <c r="N78" s="314" t="e">
        <f t="shared" ca="1" si="11"/>
        <v>#VALUE!</v>
      </c>
      <c r="O78" s="29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2:29" s="5" customFormat="1" ht="38.25" customHeight="1" thickBot="1" x14ac:dyDescent="0.25">
      <c r="B79" s="257">
        <f>SUBTOTAL(103,$C$12:C79)</f>
        <v>67</v>
      </c>
      <c r="C79" s="254">
        <v>107110</v>
      </c>
      <c r="D79" s="220" t="s">
        <v>118</v>
      </c>
      <c r="E79" s="112" t="s">
        <v>58</v>
      </c>
      <c r="F79" s="113" t="s">
        <v>10</v>
      </c>
      <c r="G79" s="155">
        <f t="shared" ca="1" si="7"/>
        <v>0</v>
      </c>
      <c r="H79" s="236">
        <v>2304</v>
      </c>
      <c r="I79" s="119">
        <v>192</v>
      </c>
      <c r="J79" s="119">
        <v>12</v>
      </c>
      <c r="K79" s="145">
        <f t="shared" ca="1" si="8"/>
        <v>0</v>
      </c>
      <c r="L79" s="120">
        <f t="shared" ca="1" si="9"/>
        <v>0</v>
      </c>
      <c r="M79" s="313" t="e">
        <f t="shared" ca="1" si="10"/>
        <v>#VALUE!</v>
      </c>
      <c r="N79" s="314" t="e">
        <f t="shared" ca="1" si="11"/>
        <v>#VALUE!</v>
      </c>
      <c r="O79" s="290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2:29" s="5" customFormat="1" ht="38.25" customHeight="1" thickBot="1" x14ac:dyDescent="0.25">
      <c r="B80" s="257">
        <f>SUBTOTAL(103,$C$12:C80)</f>
        <v>68</v>
      </c>
      <c r="C80" s="254">
        <v>107111</v>
      </c>
      <c r="D80" s="220" t="s">
        <v>119</v>
      </c>
      <c r="E80" s="112" t="s">
        <v>58</v>
      </c>
      <c r="F80" s="113" t="s">
        <v>10</v>
      </c>
      <c r="G80" s="155">
        <f t="shared" ca="1" si="7"/>
        <v>0</v>
      </c>
      <c r="H80" s="236">
        <v>2304</v>
      </c>
      <c r="I80" s="119">
        <v>192</v>
      </c>
      <c r="J80" s="119">
        <v>12</v>
      </c>
      <c r="K80" s="145">
        <f t="shared" ca="1" si="8"/>
        <v>0</v>
      </c>
      <c r="L80" s="120">
        <f t="shared" ca="1" si="9"/>
        <v>0</v>
      </c>
      <c r="M80" s="313" t="e">
        <f t="shared" ca="1" si="10"/>
        <v>#VALUE!</v>
      </c>
      <c r="N80" s="314" t="e">
        <f t="shared" ca="1" si="11"/>
        <v>#VALUE!</v>
      </c>
      <c r="O80" s="29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2:29" s="5" customFormat="1" ht="38.25" hidden="1" customHeight="1" thickBot="1" x14ac:dyDescent="0.25">
      <c r="B81" s="257">
        <f>SUBTOTAL(103,$C$12:C81)</f>
        <v>68</v>
      </c>
      <c r="C81" s="254">
        <v>107112</v>
      </c>
      <c r="D81" s="221" t="s">
        <v>120</v>
      </c>
      <c r="E81" s="162" t="s">
        <v>58</v>
      </c>
      <c r="F81" s="163" t="s">
        <v>10</v>
      </c>
      <c r="G81" s="164">
        <f t="shared" ca="1" si="7"/>
        <v>0</v>
      </c>
      <c r="H81" s="236">
        <v>2304</v>
      </c>
      <c r="I81" s="119">
        <v>192</v>
      </c>
      <c r="J81" s="129">
        <v>12</v>
      </c>
      <c r="K81" s="153">
        <f t="shared" ca="1" si="8"/>
        <v>0</v>
      </c>
      <c r="L81" s="120">
        <f t="shared" ca="1" si="9"/>
        <v>0</v>
      </c>
      <c r="M81" s="316" t="e">
        <f t="shared" ca="1" si="10"/>
        <v>#VALUE!</v>
      </c>
      <c r="N81" s="314" t="e">
        <f t="shared" ca="1" si="11"/>
        <v>#VALUE!</v>
      </c>
      <c r="O81" s="309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2:29" s="5" customFormat="1" ht="38.25" customHeight="1" thickBot="1" x14ac:dyDescent="0.25">
      <c r="B82" s="257">
        <f>SUBTOTAL(103,$C$12:C82)</f>
        <v>69</v>
      </c>
      <c r="C82" s="253">
        <v>107051</v>
      </c>
      <c r="D82" s="346" t="s">
        <v>150</v>
      </c>
      <c r="E82" s="347" t="s">
        <v>58</v>
      </c>
      <c r="F82" s="348" t="s">
        <v>10</v>
      </c>
      <c r="G82" s="349">
        <f t="shared" ca="1" si="7"/>
        <v>0</v>
      </c>
      <c r="H82" s="236">
        <v>2304</v>
      </c>
      <c r="I82" s="119">
        <v>192</v>
      </c>
      <c r="J82" s="227">
        <v>12</v>
      </c>
      <c r="K82" s="228">
        <f t="shared" ca="1" si="8"/>
        <v>0</v>
      </c>
      <c r="L82" s="120">
        <f t="shared" ca="1" si="9"/>
        <v>0</v>
      </c>
      <c r="M82" s="312" t="e">
        <f t="shared" ca="1" si="10"/>
        <v>#VALUE!</v>
      </c>
      <c r="N82" s="314" t="e">
        <f t="shared" ca="1" si="11"/>
        <v>#VALUE!</v>
      </c>
      <c r="O82" s="35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2:29" s="5" customFormat="1" ht="38.25" customHeight="1" thickBot="1" x14ac:dyDescent="0.25">
      <c r="B83" s="257">
        <f>SUBTOTAL(103,$C$12:C83)</f>
        <v>70</v>
      </c>
      <c r="C83" s="254">
        <v>107052</v>
      </c>
      <c r="D83" s="334" t="s">
        <v>151</v>
      </c>
      <c r="E83" s="350" t="s">
        <v>58</v>
      </c>
      <c r="F83" s="337" t="s">
        <v>10</v>
      </c>
      <c r="G83" s="335">
        <f t="shared" ca="1" si="7"/>
        <v>0</v>
      </c>
      <c r="H83" s="236">
        <v>2304</v>
      </c>
      <c r="I83" s="119">
        <v>192</v>
      </c>
      <c r="J83" s="129">
        <v>12</v>
      </c>
      <c r="K83" s="153">
        <f t="shared" ca="1" si="8"/>
        <v>0</v>
      </c>
      <c r="L83" s="120">
        <f t="shared" ca="1" si="9"/>
        <v>0</v>
      </c>
      <c r="M83" s="313" t="e">
        <f t="shared" ca="1" si="10"/>
        <v>#VALUE!</v>
      </c>
      <c r="N83" s="314" t="e">
        <f t="shared" ca="1" si="11"/>
        <v>#VALUE!</v>
      </c>
      <c r="O83" s="352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2:29" s="5" customFormat="1" ht="38.25" customHeight="1" thickBot="1" x14ac:dyDescent="0.25">
      <c r="B84" s="257">
        <f>SUBTOTAL(103,$C$12:C84)</f>
        <v>71</v>
      </c>
      <c r="C84" s="254">
        <v>107053</v>
      </c>
      <c r="D84" s="334" t="s">
        <v>152</v>
      </c>
      <c r="E84" s="350" t="s">
        <v>58</v>
      </c>
      <c r="F84" s="337" t="s">
        <v>10</v>
      </c>
      <c r="G84" s="335">
        <f t="shared" ca="1" si="7"/>
        <v>0</v>
      </c>
      <c r="H84" s="236">
        <v>2304</v>
      </c>
      <c r="I84" s="119">
        <v>192</v>
      </c>
      <c r="J84" s="129">
        <v>12</v>
      </c>
      <c r="K84" s="153">
        <f t="shared" ca="1" si="8"/>
        <v>0</v>
      </c>
      <c r="L84" s="120">
        <f t="shared" ca="1" si="9"/>
        <v>0</v>
      </c>
      <c r="M84" s="313" t="e">
        <f t="shared" ca="1" si="10"/>
        <v>#VALUE!</v>
      </c>
      <c r="N84" s="314" t="e">
        <f t="shared" ca="1" si="11"/>
        <v>#VALUE!</v>
      </c>
      <c r="O84" s="352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2:29" s="5" customFormat="1" ht="38.25" hidden="1" customHeight="1" thickBot="1" x14ac:dyDescent="0.25">
      <c r="B85" s="257">
        <f>SUBTOTAL(103,$C$12:C85)</f>
        <v>71</v>
      </c>
      <c r="C85" s="254">
        <v>107054</v>
      </c>
      <c r="D85" s="334" t="s">
        <v>153</v>
      </c>
      <c r="E85" s="350" t="s">
        <v>58</v>
      </c>
      <c r="F85" s="337" t="s">
        <v>10</v>
      </c>
      <c r="G85" s="335">
        <f t="shared" ca="1" si="7"/>
        <v>0</v>
      </c>
      <c r="H85" s="236">
        <v>2304</v>
      </c>
      <c r="I85" s="119">
        <v>192</v>
      </c>
      <c r="J85" s="129">
        <v>12</v>
      </c>
      <c r="K85" s="153">
        <f t="shared" ca="1" si="8"/>
        <v>0</v>
      </c>
      <c r="L85" s="120">
        <f t="shared" ca="1" si="9"/>
        <v>0</v>
      </c>
      <c r="M85" s="313" t="e">
        <f t="shared" ca="1" si="10"/>
        <v>#VALUE!</v>
      </c>
      <c r="N85" s="314" t="e">
        <f t="shared" ca="1" si="11"/>
        <v>#VALUE!</v>
      </c>
      <c r="O85" s="352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2:29" s="5" customFormat="1" ht="38.25" customHeight="1" thickBot="1" x14ac:dyDescent="0.25">
      <c r="B86" s="257">
        <f>SUBTOTAL(103,$C$12:C86)</f>
        <v>72</v>
      </c>
      <c r="C86" s="255">
        <v>107055</v>
      </c>
      <c r="D86" s="334" t="s">
        <v>154</v>
      </c>
      <c r="E86" s="350" t="s">
        <v>58</v>
      </c>
      <c r="F86" s="337" t="s">
        <v>10</v>
      </c>
      <c r="G86" s="335">
        <f t="shared" ca="1" si="7"/>
        <v>0</v>
      </c>
      <c r="H86" s="236">
        <v>2304</v>
      </c>
      <c r="I86" s="119">
        <v>192</v>
      </c>
      <c r="J86" s="129">
        <v>12</v>
      </c>
      <c r="K86" s="153">
        <f t="shared" ca="1" si="8"/>
        <v>0</v>
      </c>
      <c r="L86" s="130">
        <f t="shared" ca="1" si="9"/>
        <v>0</v>
      </c>
      <c r="M86" s="315" t="e">
        <f t="shared" ca="1" si="10"/>
        <v>#VALUE!</v>
      </c>
      <c r="N86" s="314" t="e">
        <f t="shared" ca="1" si="11"/>
        <v>#VALUE!</v>
      </c>
      <c r="O86" s="352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2:29" s="5" customFormat="1" ht="38.25" customHeight="1" thickBot="1" x14ac:dyDescent="0.25">
      <c r="B87" s="257">
        <f>SUBTOTAL(103,$C$12:C87)</f>
        <v>73</v>
      </c>
      <c r="C87" s="283">
        <v>107113</v>
      </c>
      <c r="D87" s="284" t="s">
        <v>183</v>
      </c>
      <c r="E87" s="165" t="s">
        <v>124</v>
      </c>
      <c r="F87" s="166" t="s">
        <v>179</v>
      </c>
      <c r="G87" s="167">
        <f t="shared" ca="1" si="7"/>
        <v>0</v>
      </c>
      <c r="H87" s="236">
        <v>3200</v>
      </c>
      <c r="I87" s="119">
        <v>160</v>
      </c>
      <c r="J87" s="142">
        <v>20</v>
      </c>
      <c r="K87" s="143">
        <f t="shared" ca="1" si="8"/>
        <v>0</v>
      </c>
      <c r="L87" s="294">
        <f t="shared" ca="1" si="9"/>
        <v>0</v>
      </c>
      <c r="M87" s="317" t="e">
        <f t="shared" ca="1" si="10"/>
        <v>#VALUE!</v>
      </c>
      <c r="N87" s="314" t="e">
        <f t="shared" ca="1" si="11"/>
        <v>#VALUE!</v>
      </c>
      <c r="O87" s="174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2:29" s="5" customFormat="1" ht="38.25" customHeight="1" thickBot="1" x14ac:dyDescent="0.25">
      <c r="B88" s="257">
        <f>SUBTOTAL(103,$C$12:C88)</f>
        <v>74</v>
      </c>
      <c r="C88" s="283">
        <v>107114</v>
      </c>
      <c r="D88" s="285" t="s">
        <v>125</v>
      </c>
      <c r="E88" s="168" t="s">
        <v>124</v>
      </c>
      <c r="F88" s="169" t="s">
        <v>179</v>
      </c>
      <c r="G88" s="170">
        <f t="shared" ca="1" si="7"/>
        <v>0</v>
      </c>
      <c r="H88" s="236">
        <v>3200</v>
      </c>
      <c r="I88" s="119">
        <v>160</v>
      </c>
      <c r="J88" s="119">
        <v>20</v>
      </c>
      <c r="K88" s="145">
        <f t="shared" ca="1" si="8"/>
        <v>0</v>
      </c>
      <c r="L88" s="289">
        <f t="shared" ca="1" si="9"/>
        <v>0</v>
      </c>
      <c r="M88" s="313" t="e">
        <f t="shared" ca="1" si="10"/>
        <v>#VALUE!</v>
      </c>
      <c r="N88" s="314" t="e">
        <f t="shared" ca="1" si="11"/>
        <v>#VALUE!</v>
      </c>
      <c r="O88" s="175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2:29" s="5" customFormat="1" ht="38.25" customHeight="1" thickBot="1" x14ac:dyDescent="0.25">
      <c r="B89" s="257">
        <f>SUBTOTAL(103,$C$12:C89)</f>
        <v>75</v>
      </c>
      <c r="C89" s="283">
        <v>107115</v>
      </c>
      <c r="D89" s="285" t="s">
        <v>126</v>
      </c>
      <c r="E89" s="168" t="s">
        <v>124</v>
      </c>
      <c r="F89" s="169" t="s">
        <v>179</v>
      </c>
      <c r="G89" s="170">
        <f t="shared" ca="1" si="7"/>
        <v>0</v>
      </c>
      <c r="H89" s="236">
        <v>3200</v>
      </c>
      <c r="I89" s="119">
        <v>160</v>
      </c>
      <c r="J89" s="119">
        <v>20</v>
      </c>
      <c r="K89" s="145">
        <f t="shared" ca="1" si="8"/>
        <v>0</v>
      </c>
      <c r="L89" s="289">
        <f t="shared" ca="1" si="9"/>
        <v>0</v>
      </c>
      <c r="M89" s="313" t="e">
        <f t="shared" ca="1" si="10"/>
        <v>#VALUE!</v>
      </c>
      <c r="N89" s="314" t="e">
        <f t="shared" ca="1" si="11"/>
        <v>#VALUE!</v>
      </c>
      <c r="O89" s="175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2:29" s="5" customFormat="1" ht="38.25" customHeight="1" thickBot="1" x14ac:dyDescent="0.25">
      <c r="B90" s="257">
        <f>SUBTOTAL(103,$C$12:C90)</f>
        <v>76</v>
      </c>
      <c r="C90" s="283">
        <v>107116</v>
      </c>
      <c r="D90" s="285" t="s">
        <v>127</v>
      </c>
      <c r="E90" s="168" t="s">
        <v>124</v>
      </c>
      <c r="F90" s="169" t="s">
        <v>179</v>
      </c>
      <c r="G90" s="170">
        <f t="shared" ca="1" si="7"/>
        <v>0</v>
      </c>
      <c r="H90" s="236">
        <v>3200</v>
      </c>
      <c r="I90" s="119">
        <v>160</v>
      </c>
      <c r="J90" s="119">
        <v>20</v>
      </c>
      <c r="K90" s="145">
        <f t="shared" ca="1" si="8"/>
        <v>0</v>
      </c>
      <c r="L90" s="289">
        <f t="shared" ca="1" si="9"/>
        <v>0</v>
      </c>
      <c r="M90" s="313" t="e">
        <f t="shared" ca="1" si="10"/>
        <v>#VALUE!</v>
      </c>
      <c r="N90" s="314" t="e">
        <f t="shared" ca="1" si="11"/>
        <v>#VALUE!</v>
      </c>
      <c r="O90" s="175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2:29" s="5" customFormat="1" ht="38.25" customHeight="1" thickBot="1" x14ac:dyDescent="0.25">
      <c r="B91" s="257">
        <f>SUBTOTAL(103,$C$12:C91)</f>
        <v>77</v>
      </c>
      <c r="C91" s="283">
        <v>107117</v>
      </c>
      <c r="D91" s="286" t="s">
        <v>184</v>
      </c>
      <c r="E91" s="171" t="s">
        <v>124</v>
      </c>
      <c r="F91" s="172" t="s">
        <v>179</v>
      </c>
      <c r="G91" s="173">
        <f t="shared" ca="1" si="7"/>
        <v>0</v>
      </c>
      <c r="H91" s="236">
        <v>3200</v>
      </c>
      <c r="I91" s="119">
        <v>160</v>
      </c>
      <c r="J91" s="146">
        <v>20</v>
      </c>
      <c r="K91" s="147">
        <f t="shared" ca="1" si="8"/>
        <v>0</v>
      </c>
      <c r="L91" s="295">
        <f t="shared" ca="1" si="9"/>
        <v>0</v>
      </c>
      <c r="M91" s="316" t="e">
        <f t="shared" ca="1" si="10"/>
        <v>#VALUE!</v>
      </c>
      <c r="N91" s="314" t="e">
        <f t="shared" ca="1" si="11"/>
        <v>#VALUE!</v>
      </c>
      <c r="O91" s="176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2:29" s="5" customFormat="1" ht="38.25" customHeight="1" thickBot="1" x14ac:dyDescent="0.25">
      <c r="B92" s="257">
        <f>SUBTOTAL(103,$C$12:C92)</f>
        <v>78</v>
      </c>
      <c r="C92" s="254">
        <v>664010</v>
      </c>
      <c r="D92" s="220" t="s">
        <v>174</v>
      </c>
      <c r="E92" s="112" t="s">
        <v>167</v>
      </c>
      <c r="F92" s="113" t="s">
        <v>168</v>
      </c>
      <c r="G92" s="155">
        <f t="shared" ca="1" si="7"/>
        <v>0</v>
      </c>
      <c r="H92" s="236">
        <v>1764</v>
      </c>
      <c r="I92" s="119">
        <v>147</v>
      </c>
      <c r="J92" s="119">
        <v>12</v>
      </c>
      <c r="K92" s="145">
        <f t="shared" ca="1" si="8"/>
        <v>0</v>
      </c>
      <c r="L92" s="120">
        <f t="shared" ca="1" si="9"/>
        <v>0</v>
      </c>
      <c r="M92" s="312" t="e">
        <f t="shared" ca="1" si="10"/>
        <v>#VALUE!</v>
      </c>
      <c r="N92" s="314" t="e">
        <f t="shared" ca="1" si="11"/>
        <v>#VALUE!</v>
      </c>
      <c r="O92" s="229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2:29" s="5" customFormat="1" ht="38.25" customHeight="1" thickBot="1" x14ac:dyDescent="0.25">
      <c r="B93" s="257">
        <f>SUBTOTAL(103,$C$12:C93)</f>
        <v>79</v>
      </c>
      <c r="C93" s="254">
        <v>664011</v>
      </c>
      <c r="D93" s="220" t="s">
        <v>175</v>
      </c>
      <c r="E93" s="112" t="s">
        <v>167</v>
      </c>
      <c r="F93" s="113" t="s">
        <v>168</v>
      </c>
      <c r="G93" s="155">
        <f t="shared" ca="1" si="7"/>
        <v>0</v>
      </c>
      <c r="H93" s="236">
        <v>1764</v>
      </c>
      <c r="I93" s="119">
        <v>147</v>
      </c>
      <c r="J93" s="119">
        <v>12</v>
      </c>
      <c r="K93" s="145">
        <f t="shared" ca="1" si="8"/>
        <v>0</v>
      </c>
      <c r="L93" s="120">
        <f t="shared" ca="1" si="9"/>
        <v>0</v>
      </c>
      <c r="M93" s="313" t="e">
        <f t="shared" ca="1" si="10"/>
        <v>#VALUE!</v>
      </c>
      <c r="N93" s="314" t="e">
        <f t="shared" ca="1" si="11"/>
        <v>#VALUE!</v>
      </c>
      <c r="O93" s="229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2:29" s="5" customFormat="1" ht="38.25" customHeight="1" thickBot="1" x14ac:dyDescent="0.25">
      <c r="B94" s="257">
        <f>SUBTOTAL(103,$C$12:C94)</f>
        <v>80</v>
      </c>
      <c r="C94" s="254">
        <v>664012</v>
      </c>
      <c r="D94" s="220" t="s">
        <v>176</v>
      </c>
      <c r="E94" s="112" t="s">
        <v>167</v>
      </c>
      <c r="F94" s="113" t="s">
        <v>168</v>
      </c>
      <c r="G94" s="155">
        <f t="shared" ca="1" si="7"/>
        <v>0</v>
      </c>
      <c r="H94" s="236">
        <v>1764</v>
      </c>
      <c r="I94" s="119">
        <v>147</v>
      </c>
      <c r="J94" s="119">
        <v>12</v>
      </c>
      <c r="K94" s="145">
        <f t="shared" ca="1" si="8"/>
        <v>0</v>
      </c>
      <c r="L94" s="120">
        <f t="shared" ca="1" si="9"/>
        <v>0</v>
      </c>
      <c r="M94" s="313" t="e">
        <f t="shared" ca="1" si="10"/>
        <v>#VALUE!</v>
      </c>
      <c r="N94" s="314" t="e">
        <f t="shared" ca="1" si="11"/>
        <v>#VALUE!</v>
      </c>
      <c r="O94" s="229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</row>
    <row r="95" spans="2:29" s="5" customFormat="1" ht="38.25" customHeight="1" thickBot="1" x14ac:dyDescent="0.25">
      <c r="B95" s="257">
        <f>SUBTOTAL(103,$C$12:C95)</f>
        <v>81</v>
      </c>
      <c r="C95" s="254">
        <v>664013</v>
      </c>
      <c r="D95" s="220" t="s">
        <v>177</v>
      </c>
      <c r="E95" s="112" t="s">
        <v>167</v>
      </c>
      <c r="F95" s="113" t="s">
        <v>168</v>
      </c>
      <c r="G95" s="155">
        <f t="shared" ca="1" si="7"/>
        <v>0</v>
      </c>
      <c r="H95" s="236">
        <v>1764</v>
      </c>
      <c r="I95" s="119">
        <v>147</v>
      </c>
      <c r="J95" s="119">
        <v>12</v>
      </c>
      <c r="K95" s="145">
        <f t="shared" ca="1" si="8"/>
        <v>0</v>
      </c>
      <c r="L95" s="120">
        <f t="shared" ca="1" si="9"/>
        <v>0</v>
      </c>
      <c r="M95" s="313" t="e">
        <f t="shared" ca="1" si="10"/>
        <v>#VALUE!</v>
      </c>
      <c r="N95" s="314" t="e">
        <f t="shared" ca="1" si="11"/>
        <v>#VALUE!</v>
      </c>
      <c r="O95" s="229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</row>
    <row r="96" spans="2:29" s="5" customFormat="1" ht="38.25" customHeight="1" thickBot="1" x14ac:dyDescent="0.25">
      <c r="B96" s="257">
        <f>SUBTOTAL(103,$C$12:C96)</f>
        <v>82</v>
      </c>
      <c r="C96" s="254">
        <v>664014</v>
      </c>
      <c r="D96" s="221" t="s">
        <v>178</v>
      </c>
      <c r="E96" s="162" t="s">
        <v>167</v>
      </c>
      <c r="F96" s="163" t="s">
        <v>168</v>
      </c>
      <c r="G96" s="164">
        <f t="shared" ca="1" si="7"/>
        <v>0</v>
      </c>
      <c r="H96" s="236">
        <v>1764</v>
      </c>
      <c r="I96" s="119">
        <v>147</v>
      </c>
      <c r="J96" s="129">
        <v>12</v>
      </c>
      <c r="K96" s="153">
        <f t="shared" ca="1" si="8"/>
        <v>0</v>
      </c>
      <c r="L96" s="120">
        <f t="shared" ca="1" si="9"/>
        <v>0</v>
      </c>
      <c r="M96" s="315" t="e">
        <f t="shared" ca="1" si="10"/>
        <v>#VALUE!</v>
      </c>
      <c r="N96" s="314" t="e">
        <f t="shared" ca="1" si="11"/>
        <v>#VALUE!</v>
      </c>
      <c r="O96" s="259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</row>
    <row r="97" spans="2:29" s="5" customFormat="1" ht="38.25" customHeight="1" thickBot="1" x14ac:dyDescent="0.25">
      <c r="B97" s="257">
        <f>SUBTOTAL(103,$C$12:C97)</f>
        <v>83</v>
      </c>
      <c r="C97" s="254">
        <v>664015</v>
      </c>
      <c r="D97" s="221" t="s">
        <v>208</v>
      </c>
      <c r="E97" s="162" t="s">
        <v>167</v>
      </c>
      <c r="F97" s="163" t="s">
        <v>168</v>
      </c>
      <c r="G97" s="164">
        <f t="shared" ca="1" si="7"/>
        <v>0</v>
      </c>
      <c r="H97" s="236">
        <v>1764</v>
      </c>
      <c r="I97" s="119">
        <v>147</v>
      </c>
      <c r="J97" s="129">
        <v>12</v>
      </c>
      <c r="K97" s="153">
        <f t="shared" ca="1" si="8"/>
        <v>0</v>
      </c>
      <c r="L97" s="120">
        <f t="shared" ca="1" si="9"/>
        <v>0</v>
      </c>
      <c r="M97" s="315" t="e">
        <f t="shared" ca="1" si="10"/>
        <v>#VALUE!</v>
      </c>
      <c r="N97" s="314" t="e">
        <f t="shared" ca="1" si="11"/>
        <v>#VALUE!</v>
      </c>
      <c r="O97" s="259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</row>
    <row r="98" spans="2:29" s="5" customFormat="1" ht="38.25" customHeight="1" thickBot="1" x14ac:dyDescent="0.25">
      <c r="B98" s="257">
        <f>SUBTOTAL(103,$C$12:C98)</f>
        <v>84</v>
      </c>
      <c r="C98" s="254">
        <v>108001</v>
      </c>
      <c r="D98" s="260" t="s">
        <v>105</v>
      </c>
      <c r="E98" s="261" t="s">
        <v>104</v>
      </c>
      <c r="F98" s="262" t="s">
        <v>63</v>
      </c>
      <c r="G98" s="263">
        <f t="shared" ca="1" si="7"/>
        <v>0</v>
      </c>
      <c r="H98" s="236">
        <v>1120</v>
      </c>
      <c r="I98" s="119">
        <v>112</v>
      </c>
      <c r="J98" s="142">
        <v>10</v>
      </c>
      <c r="K98" s="120">
        <f t="shared" ca="1" si="8"/>
        <v>0</v>
      </c>
      <c r="L98" s="120">
        <f t="shared" ca="1" si="9"/>
        <v>0</v>
      </c>
      <c r="M98" s="317" t="e">
        <f t="shared" ca="1" si="10"/>
        <v>#VALUE!</v>
      </c>
      <c r="N98" s="314" t="e">
        <f t="shared" ca="1" si="11"/>
        <v>#VALUE!</v>
      </c>
      <c r="O98" s="310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</row>
    <row r="99" spans="2:29" s="5" customFormat="1" ht="38.25" customHeight="1" thickBot="1" x14ac:dyDescent="0.25">
      <c r="B99" s="257">
        <f>SUBTOTAL(103,$C$12:C99)</f>
        <v>85</v>
      </c>
      <c r="C99" s="254">
        <v>108002</v>
      </c>
      <c r="D99" s="264" t="s">
        <v>106</v>
      </c>
      <c r="E99" s="116" t="s">
        <v>104</v>
      </c>
      <c r="F99" s="117" t="s">
        <v>63</v>
      </c>
      <c r="G99" s="157">
        <f t="shared" ca="1" si="7"/>
        <v>0</v>
      </c>
      <c r="H99" s="236">
        <v>1120</v>
      </c>
      <c r="I99" s="119">
        <v>112</v>
      </c>
      <c r="J99" s="119">
        <v>10</v>
      </c>
      <c r="K99" s="156">
        <f t="shared" ca="1" si="8"/>
        <v>0</v>
      </c>
      <c r="L99" s="120">
        <f t="shared" ca="1" si="9"/>
        <v>0</v>
      </c>
      <c r="M99" s="313" t="e">
        <f t="shared" ca="1" si="10"/>
        <v>#VALUE!</v>
      </c>
      <c r="N99" s="314" t="e">
        <f t="shared" ca="1" si="11"/>
        <v>#VALUE!</v>
      </c>
      <c r="O99" s="3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</row>
    <row r="100" spans="2:29" s="5" customFormat="1" ht="38.25" customHeight="1" thickBot="1" x14ac:dyDescent="0.25">
      <c r="B100" s="257">
        <f>SUBTOTAL(103,$C$12:C100)</f>
        <v>86</v>
      </c>
      <c r="C100" s="254">
        <v>108004</v>
      </c>
      <c r="D100" s="361" t="s">
        <v>107</v>
      </c>
      <c r="E100" s="362" t="s">
        <v>104</v>
      </c>
      <c r="F100" s="363" t="s">
        <v>63</v>
      </c>
      <c r="G100" s="364">
        <f t="shared" ca="1" si="7"/>
        <v>0</v>
      </c>
      <c r="H100" s="236">
        <v>1120</v>
      </c>
      <c r="I100" s="119">
        <v>112</v>
      </c>
      <c r="J100" s="129">
        <v>10</v>
      </c>
      <c r="K100" s="365">
        <f t="shared" ca="1" si="8"/>
        <v>0</v>
      </c>
      <c r="L100" s="130">
        <f t="shared" ca="1" si="9"/>
        <v>0</v>
      </c>
      <c r="M100" s="316" t="e">
        <f t="shared" ca="1" si="10"/>
        <v>#VALUE!</v>
      </c>
      <c r="N100" s="314" t="e">
        <f t="shared" ca="1" si="11"/>
        <v>#VALUE!</v>
      </c>
      <c r="O100" s="366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</row>
    <row r="101" spans="2:29" s="5" customFormat="1" ht="38.25" customHeight="1" thickBot="1" x14ac:dyDescent="0.25">
      <c r="B101" s="257">
        <f>SUBTOTAL(103,$C$12:C101)</f>
        <v>87</v>
      </c>
      <c r="C101" s="254">
        <v>661001</v>
      </c>
      <c r="D101" s="367" t="s">
        <v>214</v>
      </c>
      <c r="E101" s="368" t="s">
        <v>186</v>
      </c>
      <c r="F101" s="369" t="s">
        <v>168</v>
      </c>
      <c r="G101" s="370">
        <f t="shared" ca="1" si="7"/>
        <v>0</v>
      </c>
      <c r="H101" s="236">
        <v>2304</v>
      </c>
      <c r="I101" s="119">
        <v>192</v>
      </c>
      <c r="J101" s="142">
        <v>12</v>
      </c>
      <c r="K101" s="120">
        <f t="shared" ca="1" si="8"/>
        <v>0</v>
      </c>
      <c r="L101" s="120">
        <f t="shared" ca="1" si="9"/>
        <v>0</v>
      </c>
      <c r="M101" s="312" t="e">
        <f t="shared" ca="1" si="10"/>
        <v>#VALUE!</v>
      </c>
      <c r="N101" s="314" t="e">
        <f t="shared" ca="1" si="11"/>
        <v>#VALUE!</v>
      </c>
      <c r="O101" s="37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2:29" s="5" customFormat="1" ht="38.25" customHeight="1" thickBot="1" x14ac:dyDescent="0.25">
      <c r="B102" s="257">
        <f>SUBTOTAL(103,$C$12:C102)</f>
        <v>88</v>
      </c>
      <c r="C102" s="254">
        <v>661002</v>
      </c>
      <c r="D102" s="372" t="s">
        <v>215</v>
      </c>
      <c r="E102" s="357" t="s">
        <v>186</v>
      </c>
      <c r="F102" s="358" t="s">
        <v>168</v>
      </c>
      <c r="G102" s="359">
        <f t="shared" ca="1" si="7"/>
        <v>0</v>
      </c>
      <c r="H102" s="236">
        <v>2304</v>
      </c>
      <c r="I102" s="119">
        <v>192</v>
      </c>
      <c r="J102" s="119">
        <v>12</v>
      </c>
      <c r="K102" s="120">
        <f t="shared" ca="1" si="8"/>
        <v>0</v>
      </c>
      <c r="L102" s="120">
        <f t="shared" ca="1" si="9"/>
        <v>0</v>
      </c>
      <c r="M102" s="313" t="e">
        <f t="shared" ca="1" si="10"/>
        <v>#VALUE!</v>
      </c>
      <c r="N102" s="314" t="e">
        <f t="shared" ca="1" si="11"/>
        <v>#VALUE!</v>
      </c>
      <c r="O102" s="360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2:29" s="5" customFormat="1" ht="38.25" customHeight="1" thickBot="1" x14ac:dyDescent="0.25">
      <c r="B103" s="257">
        <f>SUBTOTAL(103,$C$12:C103)</f>
        <v>89</v>
      </c>
      <c r="C103" s="254">
        <v>661003</v>
      </c>
      <c r="D103" s="373" t="s">
        <v>216</v>
      </c>
      <c r="E103" s="374" t="s">
        <v>186</v>
      </c>
      <c r="F103" s="375" t="s">
        <v>168</v>
      </c>
      <c r="G103" s="376">
        <f t="shared" ca="1" si="7"/>
        <v>0</v>
      </c>
      <c r="H103" s="236">
        <v>2304</v>
      </c>
      <c r="I103" s="119">
        <v>192</v>
      </c>
      <c r="J103" s="146">
        <v>12</v>
      </c>
      <c r="K103" s="133">
        <f t="shared" ca="1" si="8"/>
        <v>0</v>
      </c>
      <c r="L103" s="133">
        <f t="shared" ca="1" si="9"/>
        <v>0</v>
      </c>
      <c r="M103" s="315" t="e">
        <f t="shared" ca="1" si="10"/>
        <v>#VALUE!</v>
      </c>
      <c r="N103" s="314" t="e">
        <f t="shared" ca="1" si="11"/>
        <v>#VALUE!</v>
      </c>
      <c r="O103" s="377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2:29" s="5" customFormat="1" ht="38.25" customHeight="1" thickBot="1" x14ac:dyDescent="0.25">
      <c r="B104" s="257">
        <f>SUBTOTAL(103,$C$12:C104)</f>
        <v>90</v>
      </c>
      <c r="C104" s="254">
        <v>668010</v>
      </c>
      <c r="D104" s="217" t="s">
        <v>103</v>
      </c>
      <c r="E104" s="78" t="s">
        <v>112</v>
      </c>
      <c r="F104" s="79" t="s">
        <v>113</v>
      </c>
      <c r="G104" s="158">
        <f t="shared" ca="1" si="7"/>
        <v>0</v>
      </c>
      <c r="H104" s="236">
        <v>630</v>
      </c>
      <c r="I104" s="119">
        <v>105</v>
      </c>
      <c r="J104" s="142">
        <v>6</v>
      </c>
      <c r="K104" s="143">
        <f t="shared" ca="1" si="8"/>
        <v>0</v>
      </c>
      <c r="L104" s="120">
        <f t="shared" ca="1" si="9"/>
        <v>0</v>
      </c>
      <c r="M104" s="312" t="e">
        <f t="shared" ca="1" si="10"/>
        <v>#VALUE!</v>
      </c>
      <c r="N104" s="314" t="e">
        <f t="shared" ca="1" si="11"/>
        <v>#VALUE!</v>
      </c>
      <c r="O104" s="180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2:29" s="5" customFormat="1" ht="38.25" customHeight="1" thickBot="1" x14ac:dyDescent="0.25">
      <c r="B105" s="257">
        <f>SUBTOTAL(103,$C$12:C105)</f>
        <v>91</v>
      </c>
      <c r="C105" s="254">
        <v>668011</v>
      </c>
      <c r="D105" s="80" t="s">
        <v>102</v>
      </c>
      <c r="E105" s="81" t="s">
        <v>112</v>
      </c>
      <c r="F105" s="82" t="s">
        <v>113</v>
      </c>
      <c r="G105" s="181">
        <f t="shared" ca="1" si="7"/>
        <v>0</v>
      </c>
      <c r="H105" s="236">
        <v>630</v>
      </c>
      <c r="I105" s="119">
        <v>105</v>
      </c>
      <c r="J105" s="119">
        <v>6</v>
      </c>
      <c r="K105" s="145">
        <f t="shared" ca="1" si="8"/>
        <v>0</v>
      </c>
      <c r="L105" s="120">
        <f t="shared" ca="1" si="9"/>
        <v>0</v>
      </c>
      <c r="M105" s="313" t="e">
        <f t="shared" ca="1" si="10"/>
        <v>#VALUE!</v>
      </c>
      <c r="N105" s="314" t="e">
        <f t="shared" ca="1" si="11"/>
        <v>#VALUE!</v>
      </c>
      <c r="O105" s="182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</row>
    <row r="106" spans="2:29" s="5" customFormat="1" ht="38.25" customHeight="1" thickBot="1" x14ac:dyDescent="0.25">
      <c r="B106" s="257">
        <f>SUBTOTAL(103,$C$12:C106)</f>
        <v>92</v>
      </c>
      <c r="C106" s="254">
        <v>668012</v>
      </c>
      <c r="D106" s="222" t="s">
        <v>162</v>
      </c>
      <c r="E106" s="90" t="s">
        <v>112</v>
      </c>
      <c r="F106" s="91" t="s">
        <v>113</v>
      </c>
      <c r="G106" s="189">
        <f t="shared" ca="1" si="7"/>
        <v>0</v>
      </c>
      <c r="H106" s="236">
        <v>630</v>
      </c>
      <c r="I106" s="119">
        <v>105</v>
      </c>
      <c r="J106" s="129">
        <v>6</v>
      </c>
      <c r="K106" s="153">
        <f t="shared" ca="1" si="8"/>
        <v>0</v>
      </c>
      <c r="L106" s="120">
        <f t="shared" ca="1" si="9"/>
        <v>0</v>
      </c>
      <c r="M106" s="315" t="e">
        <f t="shared" ca="1" si="10"/>
        <v>#VALUE!</v>
      </c>
      <c r="N106" s="314" t="e">
        <f t="shared" ca="1" si="11"/>
        <v>#VALUE!</v>
      </c>
      <c r="O106" s="182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</row>
    <row r="107" spans="2:29" s="5" customFormat="1" ht="38.25" customHeight="1" thickBot="1" x14ac:dyDescent="0.25">
      <c r="B107" s="257">
        <f>SUBTOTAL(103,$C$12:C107)</f>
        <v>93</v>
      </c>
      <c r="C107" s="254">
        <v>668013</v>
      </c>
      <c r="D107" s="230" t="s">
        <v>138</v>
      </c>
      <c r="E107" s="231" t="s">
        <v>112</v>
      </c>
      <c r="F107" s="232" t="s">
        <v>113</v>
      </c>
      <c r="G107" s="233">
        <f t="shared" ca="1" si="7"/>
        <v>0</v>
      </c>
      <c r="H107" s="236">
        <v>630</v>
      </c>
      <c r="I107" s="119">
        <v>105</v>
      </c>
      <c r="J107" s="132">
        <v>6</v>
      </c>
      <c r="K107" s="190">
        <f t="shared" ca="1" si="8"/>
        <v>0</v>
      </c>
      <c r="L107" s="120">
        <f t="shared" ca="1" si="9"/>
        <v>0</v>
      </c>
      <c r="M107" s="318" t="e">
        <f t="shared" ca="1" si="10"/>
        <v>#VALUE!</v>
      </c>
      <c r="N107" s="314" t="e">
        <f t="shared" ca="1" si="11"/>
        <v>#VALUE!</v>
      </c>
      <c r="O107" s="234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2:29" s="5" customFormat="1" ht="38.25" hidden="1" customHeight="1" thickBot="1" x14ac:dyDescent="0.25">
      <c r="B108" s="257">
        <f>SUBTOTAL(103,$C$12:C108)</f>
        <v>93</v>
      </c>
      <c r="C108" s="254">
        <v>663001</v>
      </c>
      <c r="D108" s="80" t="s">
        <v>157</v>
      </c>
      <c r="E108" s="81" t="s">
        <v>112</v>
      </c>
      <c r="F108" s="82" t="s">
        <v>113</v>
      </c>
      <c r="G108" s="181">
        <f t="shared" ca="1" si="7"/>
        <v>0</v>
      </c>
      <c r="H108" s="236">
        <v>630</v>
      </c>
      <c r="I108" s="119">
        <v>105</v>
      </c>
      <c r="J108" s="265">
        <v>12</v>
      </c>
      <c r="K108" s="265">
        <f t="shared" ca="1" si="8"/>
        <v>0</v>
      </c>
      <c r="L108" s="120">
        <f t="shared" ref="L108:L123" ca="1" si="12">IF(ISERROR(G108/H108),,G108/H108)</f>
        <v>0</v>
      </c>
      <c r="M108" s="326" t="e">
        <f t="shared" ref="M108:M123" ca="1" si="13">IF(N108&gt;0,N108*I108,)</f>
        <v>#VALUE!</v>
      </c>
      <c r="N108" s="314" t="e">
        <f t="shared" ca="1" si="11"/>
        <v>#VALUE!</v>
      </c>
      <c r="O108" s="182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2:29" s="5" customFormat="1" ht="38.25" hidden="1" customHeight="1" thickBot="1" x14ac:dyDescent="0.25">
      <c r="B109" s="257">
        <f>SUBTOTAL(103,$C$12:C109)</f>
        <v>93</v>
      </c>
      <c r="C109" s="254">
        <v>663002</v>
      </c>
      <c r="D109" s="89" t="s">
        <v>156</v>
      </c>
      <c r="E109" s="90" t="s">
        <v>112</v>
      </c>
      <c r="F109" s="91" t="s">
        <v>113</v>
      </c>
      <c r="G109" s="189">
        <f t="shared" ca="1" si="7"/>
        <v>0</v>
      </c>
      <c r="H109" s="236">
        <v>630</v>
      </c>
      <c r="I109" s="119">
        <v>105</v>
      </c>
      <c r="J109" s="266">
        <v>12</v>
      </c>
      <c r="K109" s="266">
        <f t="shared" ca="1" si="8"/>
        <v>0</v>
      </c>
      <c r="L109" s="120">
        <f t="shared" ca="1" si="12"/>
        <v>0</v>
      </c>
      <c r="M109" s="316" t="e">
        <f t="shared" ca="1" si="13"/>
        <v>#VALUE!</v>
      </c>
      <c r="N109" s="314" t="e">
        <f t="shared" ca="1" si="11"/>
        <v>#VALUE!</v>
      </c>
      <c r="O109" s="182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2:29" s="5" customFormat="1" ht="38.25" hidden="1" customHeight="1" thickBot="1" x14ac:dyDescent="0.25">
      <c r="B110" s="257">
        <f>SUBTOTAL(103,$C$12:C110)</f>
        <v>93</v>
      </c>
      <c r="C110" s="254">
        <v>663021</v>
      </c>
      <c r="D110" s="89" t="s">
        <v>191</v>
      </c>
      <c r="E110" s="90" t="s">
        <v>112</v>
      </c>
      <c r="F110" s="91" t="s">
        <v>113</v>
      </c>
      <c r="G110" s="189">
        <f t="shared" ca="1" si="7"/>
        <v>0</v>
      </c>
      <c r="H110" s="236">
        <v>630</v>
      </c>
      <c r="I110" s="119">
        <v>105</v>
      </c>
      <c r="J110" s="266">
        <v>12</v>
      </c>
      <c r="K110" s="266">
        <f t="shared" ca="1" si="8"/>
        <v>0</v>
      </c>
      <c r="L110" s="120">
        <f t="shared" ca="1" si="12"/>
        <v>0</v>
      </c>
      <c r="M110" s="316" t="e">
        <f t="shared" ca="1" si="13"/>
        <v>#VALUE!</v>
      </c>
      <c r="N110" s="314" t="e">
        <f t="shared" ca="1" si="11"/>
        <v>#VALUE!</v>
      </c>
      <c r="O110" s="182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5" customFormat="1" ht="38.25" hidden="1" customHeight="1" thickBot="1" x14ac:dyDescent="0.25">
      <c r="B111" s="257">
        <f>SUBTOTAL(103,$C$12:C111)</f>
        <v>93</v>
      </c>
      <c r="C111" s="254">
        <v>663022</v>
      </c>
      <c r="D111" s="89" t="s">
        <v>192</v>
      </c>
      <c r="E111" s="90" t="s">
        <v>112</v>
      </c>
      <c r="F111" s="91" t="s">
        <v>113</v>
      </c>
      <c r="G111" s="329">
        <f t="shared" ca="1" si="7"/>
        <v>0</v>
      </c>
      <c r="H111" s="236">
        <v>630</v>
      </c>
      <c r="I111" s="119">
        <v>105</v>
      </c>
      <c r="J111" s="266">
        <v>12</v>
      </c>
      <c r="K111" s="266">
        <f t="shared" ca="1" si="8"/>
        <v>0</v>
      </c>
      <c r="L111" s="120">
        <f t="shared" ca="1" si="12"/>
        <v>0</v>
      </c>
      <c r="M111" s="328" t="e">
        <f t="shared" ca="1" si="13"/>
        <v>#VALUE!</v>
      </c>
      <c r="N111" s="314" t="e">
        <f t="shared" ca="1" si="11"/>
        <v>#VALUE!</v>
      </c>
      <c r="O111" s="182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2:29" s="5" customFormat="1" ht="38.25" customHeight="1" thickBot="1" x14ac:dyDescent="0.25">
      <c r="B112" s="257">
        <f>SUBTOTAL(103,$C$12:C112)</f>
        <v>94</v>
      </c>
      <c r="C112" s="254">
        <v>663028</v>
      </c>
      <c r="D112" s="89" t="s">
        <v>202</v>
      </c>
      <c r="E112" s="90" t="s">
        <v>112</v>
      </c>
      <c r="F112" s="91" t="s">
        <v>113</v>
      </c>
      <c r="G112" s="329">
        <f t="shared" ca="1" si="7"/>
        <v>0</v>
      </c>
      <c r="H112" s="236">
        <v>630</v>
      </c>
      <c r="I112" s="119">
        <v>105</v>
      </c>
      <c r="J112" s="266">
        <v>6</v>
      </c>
      <c r="K112" s="266">
        <f t="shared" ca="1" si="8"/>
        <v>0</v>
      </c>
      <c r="L112" s="120">
        <f t="shared" ca="1" si="12"/>
        <v>0</v>
      </c>
      <c r="M112" s="328" t="e">
        <f t="shared" ca="1" si="13"/>
        <v>#VALUE!</v>
      </c>
      <c r="N112" s="314" t="e">
        <f t="shared" ca="1" si="11"/>
        <v>#VALUE!</v>
      </c>
      <c r="O112" s="182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5" customFormat="1" ht="38.25" customHeight="1" thickBot="1" x14ac:dyDescent="0.25">
      <c r="B113" s="257">
        <f>SUBTOTAL(103,$C$12:C113)</f>
        <v>95</v>
      </c>
      <c r="C113" s="254">
        <v>663004</v>
      </c>
      <c r="D113" s="241" t="s">
        <v>163</v>
      </c>
      <c r="E113" s="110" t="s">
        <v>167</v>
      </c>
      <c r="F113" s="111" t="s">
        <v>168</v>
      </c>
      <c r="G113" s="154">
        <f t="shared" ca="1" si="7"/>
        <v>0</v>
      </c>
      <c r="H113" s="236">
        <v>2016</v>
      </c>
      <c r="I113" s="119">
        <v>168</v>
      </c>
      <c r="J113" s="142">
        <v>12</v>
      </c>
      <c r="K113" s="143">
        <f t="shared" ca="1" si="8"/>
        <v>0</v>
      </c>
      <c r="L113" s="120">
        <f t="shared" ca="1" si="12"/>
        <v>0</v>
      </c>
      <c r="M113" s="317" t="e">
        <f t="shared" ca="1" si="13"/>
        <v>#VALUE!</v>
      </c>
      <c r="N113" s="314" t="e">
        <f t="shared" ca="1" si="11"/>
        <v>#VALUE!</v>
      </c>
      <c r="O113" s="267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5" customFormat="1" ht="38.25" customHeight="1" thickBot="1" x14ac:dyDescent="0.25">
      <c r="B114" s="257">
        <f>SUBTOTAL(103,$C$12:C114)</f>
        <v>96</v>
      </c>
      <c r="C114" s="254">
        <v>663005</v>
      </c>
      <c r="D114" s="268" t="s">
        <v>164</v>
      </c>
      <c r="E114" s="112" t="s">
        <v>167</v>
      </c>
      <c r="F114" s="113" t="s">
        <v>168</v>
      </c>
      <c r="G114" s="155">
        <f t="shared" ca="1" si="7"/>
        <v>0</v>
      </c>
      <c r="H114" s="236">
        <v>2016</v>
      </c>
      <c r="I114" s="119">
        <v>168</v>
      </c>
      <c r="J114" s="119">
        <v>12</v>
      </c>
      <c r="K114" s="145">
        <f t="shared" ca="1" si="8"/>
        <v>0</v>
      </c>
      <c r="L114" s="120">
        <f t="shared" ca="1" si="12"/>
        <v>0</v>
      </c>
      <c r="M114" s="313" t="e">
        <f t="shared" ca="1" si="13"/>
        <v>#VALUE!</v>
      </c>
      <c r="N114" s="314" t="e">
        <f t="shared" ca="1" si="11"/>
        <v>#VALUE!</v>
      </c>
      <c r="O114" s="229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1:29" s="5" customFormat="1" ht="38.25" customHeight="1" thickBot="1" x14ac:dyDescent="0.25">
      <c r="B115" s="257">
        <f>SUBTOTAL(103,$C$12:C115)</f>
        <v>97</v>
      </c>
      <c r="C115" s="254">
        <v>663006</v>
      </c>
      <c r="D115" s="268" t="s">
        <v>165</v>
      </c>
      <c r="E115" s="112" t="s">
        <v>167</v>
      </c>
      <c r="F115" s="113" t="s">
        <v>168</v>
      </c>
      <c r="G115" s="155">
        <f t="shared" ca="1" si="7"/>
        <v>0</v>
      </c>
      <c r="H115" s="236">
        <v>2016</v>
      </c>
      <c r="I115" s="119">
        <v>168</v>
      </c>
      <c r="J115" s="119">
        <v>12</v>
      </c>
      <c r="K115" s="145">
        <f t="shared" ca="1" si="8"/>
        <v>0</v>
      </c>
      <c r="L115" s="120">
        <f t="shared" ca="1" si="12"/>
        <v>0</v>
      </c>
      <c r="M115" s="313" t="e">
        <f t="shared" ca="1" si="13"/>
        <v>#VALUE!</v>
      </c>
      <c r="N115" s="314" t="e">
        <f t="shared" ca="1" si="11"/>
        <v>#VALUE!</v>
      </c>
      <c r="O115" s="229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5" customFormat="1" ht="38.25" hidden="1" customHeight="1" x14ac:dyDescent="0.2">
      <c r="B116" s="257">
        <f>SUBTOTAL(103,$C$12:C116)</f>
        <v>97</v>
      </c>
      <c r="C116" s="283">
        <v>663007</v>
      </c>
      <c r="D116" s="287" t="s">
        <v>166</v>
      </c>
      <c r="E116" s="112" t="s">
        <v>167</v>
      </c>
      <c r="F116" s="113" t="s">
        <v>168</v>
      </c>
      <c r="G116" s="164">
        <f t="shared" ca="1" si="7"/>
        <v>0</v>
      </c>
      <c r="H116" s="236">
        <v>2016</v>
      </c>
      <c r="I116" s="119">
        <v>168</v>
      </c>
      <c r="J116" s="129">
        <v>12</v>
      </c>
      <c r="K116" s="153">
        <f t="shared" ca="1" si="8"/>
        <v>0</v>
      </c>
      <c r="L116" s="130">
        <f t="shared" ca="1" si="12"/>
        <v>0</v>
      </c>
      <c r="M116" s="313" t="e">
        <f t="shared" ca="1" si="13"/>
        <v>#VALUE!</v>
      </c>
      <c r="N116" s="314" t="e">
        <f t="shared" ca="1" si="11"/>
        <v>#VALUE!</v>
      </c>
      <c r="O116" s="259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s="5" customFormat="1" ht="38.25" hidden="1" customHeight="1" x14ac:dyDescent="0.2">
      <c r="B117" s="257">
        <f>SUBTOTAL(103,$C$12:C117)</f>
        <v>97</v>
      </c>
      <c r="C117" s="283">
        <v>663020</v>
      </c>
      <c r="D117" s="288" t="s">
        <v>187</v>
      </c>
      <c r="E117" s="183" t="s">
        <v>167</v>
      </c>
      <c r="F117" s="239" t="s">
        <v>168</v>
      </c>
      <c r="G117" s="155">
        <f t="shared" ca="1" si="7"/>
        <v>0</v>
      </c>
      <c r="H117" s="236">
        <v>2016</v>
      </c>
      <c r="I117" s="119">
        <v>168</v>
      </c>
      <c r="J117" s="119">
        <v>12</v>
      </c>
      <c r="K117" s="145">
        <f t="shared" ca="1" si="8"/>
        <v>0</v>
      </c>
      <c r="L117" s="289">
        <f t="shared" ca="1" si="12"/>
        <v>0</v>
      </c>
      <c r="M117" s="313" t="e">
        <f t="shared" ca="1" si="13"/>
        <v>#VALUE!</v>
      </c>
      <c r="N117" s="314" t="e">
        <f t="shared" ca="1" si="11"/>
        <v>#VALUE!</v>
      </c>
      <c r="O117" s="290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s="5" customFormat="1" ht="38.25" hidden="1" customHeight="1" thickBot="1" x14ac:dyDescent="0.25">
      <c r="B118" s="257">
        <f>SUBTOTAL(103,$C$12:C118)</f>
        <v>97</v>
      </c>
      <c r="C118" s="254">
        <v>663021</v>
      </c>
      <c r="D118" s="268" t="s">
        <v>188</v>
      </c>
      <c r="E118" s="112" t="s">
        <v>167</v>
      </c>
      <c r="F118" s="113" t="s">
        <v>168</v>
      </c>
      <c r="G118" s="269">
        <f t="shared" ca="1" si="7"/>
        <v>0</v>
      </c>
      <c r="H118" s="236">
        <v>630</v>
      </c>
      <c r="I118" s="119">
        <v>105</v>
      </c>
      <c r="J118" s="146">
        <v>12</v>
      </c>
      <c r="K118" s="147">
        <f t="shared" ca="1" si="8"/>
        <v>0</v>
      </c>
      <c r="L118" s="291">
        <f t="shared" ca="1" si="12"/>
        <v>0</v>
      </c>
      <c r="M118" s="316" t="e">
        <f t="shared" ca="1" si="13"/>
        <v>#VALUE!</v>
      </c>
      <c r="N118" s="314" t="e">
        <f t="shared" ca="1" si="11"/>
        <v>#VALUE!</v>
      </c>
      <c r="O118" s="27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s="5" customFormat="1" ht="38.25" customHeight="1" thickBot="1" x14ac:dyDescent="0.25">
      <c r="B119" s="257">
        <f>SUBTOTAL(103,$C$12:C119)</f>
        <v>98</v>
      </c>
      <c r="C119" s="254">
        <v>660001</v>
      </c>
      <c r="D119" s="92" t="s">
        <v>139</v>
      </c>
      <c r="E119" s="93" t="s">
        <v>100</v>
      </c>
      <c r="F119" s="93" t="s">
        <v>101</v>
      </c>
      <c r="G119" s="141">
        <f t="shared" ca="1" si="7"/>
        <v>0</v>
      </c>
      <c r="H119" s="236">
        <v>3300</v>
      </c>
      <c r="I119" s="119">
        <v>110</v>
      </c>
      <c r="J119" s="132">
        <v>30</v>
      </c>
      <c r="K119" s="190">
        <f t="shared" ca="1" si="8"/>
        <v>0</v>
      </c>
      <c r="L119" s="120">
        <f t="shared" ca="1" si="12"/>
        <v>0</v>
      </c>
      <c r="M119" s="312" t="e">
        <f t="shared" ca="1" si="13"/>
        <v>#VALUE!</v>
      </c>
      <c r="N119" s="314" t="e">
        <f t="shared" ca="1" si="11"/>
        <v>#VALUE!</v>
      </c>
      <c r="O119" s="19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s="5" customFormat="1" ht="38.25" customHeight="1" thickBot="1" x14ac:dyDescent="0.25">
      <c r="B120" s="257">
        <f>SUBTOTAL(103,$C$12:C120)</f>
        <v>99</v>
      </c>
      <c r="C120" s="378">
        <v>660003</v>
      </c>
      <c r="D120" s="223" t="s">
        <v>108</v>
      </c>
      <c r="E120" s="114" t="s">
        <v>100</v>
      </c>
      <c r="F120" s="115" t="s">
        <v>101</v>
      </c>
      <c r="G120" s="195">
        <f t="shared" ca="1" si="7"/>
        <v>0</v>
      </c>
      <c r="H120" s="236">
        <v>3300</v>
      </c>
      <c r="I120" s="119">
        <v>110</v>
      </c>
      <c r="J120" s="196">
        <v>30</v>
      </c>
      <c r="K120" s="197">
        <f t="shared" ca="1" si="8"/>
        <v>0</v>
      </c>
      <c r="L120" s="120">
        <f t="shared" ca="1" si="12"/>
        <v>0</v>
      </c>
      <c r="M120" s="315" t="e">
        <f t="shared" ca="1" si="13"/>
        <v>#VALUE!</v>
      </c>
      <c r="N120" s="314" t="e">
        <f t="shared" ca="1" si="11"/>
        <v>#VALUE!</v>
      </c>
      <c r="O120" s="192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s="5" customFormat="1" ht="38.25" customHeight="1" thickBot="1" x14ac:dyDescent="0.25">
      <c r="B121" s="257">
        <f>SUBTOTAL(103,$C$12:C121)</f>
        <v>100</v>
      </c>
      <c r="C121" s="379">
        <v>661001</v>
      </c>
      <c r="D121" s="80" t="s">
        <v>219</v>
      </c>
      <c r="E121" s="81" t="s">
        <v>186</v>
      </c>
      <c r="F121" s="82" t="s">
        <v>168</v>
      </c>
      <c r="G121" s="139">
        <f t="shared" ca="1" si="7"/>
        <v>0</v>
      </c>
      <c r="H121" s="236">
        <v>2304</v>
      </c>
      <c r="I121" s="119">
        <v>192</v>
      </c>
      <c r="J121" s="119">
        <v>12</v>
      </c>
      <c r="K121" s="120">
        <f t="shared" ca="1" si="8"/>
        <v>0</v>
      </c>
      <c r="L121" s="120">
        <f t="shared" ca="1" si="12"/>
        <v>0</v>
      </c>
      <c r="M121" s="313" t="e">
        <f t="shared" ca="1" si="13"/>
        <v>#VALUE!</v>
      </c>
      <c r="N121" s="314" t="e">
        <f t="shared" ca="1" si="11"/>
        <v>#VALUE!</v>
      </c>
      <c r="O121" s="30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s="5" customFormat="1" ht="38.25" customHeight="1" thickBot="1" x14ac:dyDescent="0.25">
      <c r="B122" s="257">
        <f>SUBTOTAL(103,$C$12:C122)</f>
        <v>101</v>
      </c>
      <c r="C122" s="254">
        <v>661002</v>
      </c>
      <c r="D122" s="80" t="s">
        <v>218</v>
      </c>
      <c r="E122" s="81" t="s">
        <v>186</v>
      </c>
      <c r="F122" s="82" t="s">
        <v>168</v>
      </c>
      <c r="G122" s="139">
        <f t="shared" ca="1" si="7"/>
        <v>0</v>
      </c>
      <c r="H122" s="236">
        <v>2304</v>
      </c>
      <c r="I122" s="119">
        <v>192</v>
      </c>
      <c r="J122" s="119">
        <v>12</v>
      </c>
      <c r="K122" s="120">
        <f t="shared" ca="1" si="8"/>
        <v>0</v>
      </c>
      <c r="L122" s="120">
        <f t="shared" ca="1" si="12"/>
        <v>0</v>
      </c>
      <c r="M122" s="313" t="e">
        <f t="shared" ca="1" si="13"/>
        <v>#VALUE!</v>
      </c>
      <c r="N122" s="314" t="e">
        <f t="shared" ca="1" si="11"/>
        <v>#VALUE!</v>
      </c>
      <c r="O122" s="300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s="5" customFormat="1" ht="38.25" customHeight="1" thickBot="1" x14ac:dyDescent="0.25">
      <c r="B123" s="257">
        <f>SUBTOTAL(103,$C$12:C123)</f>
        <v>102</v>
      </c>
      <c r="C123" s="254">
        <v>661003</v>
      </c>
      <c r="D123" s="80" t="s">
        <v>217</v>
      </c>
      <c r="E123" s="81" t="s">
        <v>186</v>
      </c>
      <c r="F123" s="82" t="s">
        <v>168</v>
      </c>
      <c r="G123" s="139">
        <f t="shared" ca="1" si="7"/>
        <v>0</v>
      </c>
      <c r="H123" s="236">
        <v>2304</v>
      </c>
      <c r="I123" s="119">
        <v>192</v>
      </c>
      <c r="J123" s="119">
        <v>12</v>
      </c>
      <c r="K123" s="120">
        <f t="shared" ca="1" si="8"/>
        <v>0</v>
      </c>
      <c r="L123" s="120">
        <f t="shared" ca="1" si="12"/>
        <v>0</v>
      </c>
      <c r="M123" s="313" t="e">
        <f t="shared" ca="1" si="13"/>
        <v>#VALUE!</v>
      </c>
      <c r="N123" s="314" t="e">
        <f t="shared" ca="1" si="11"/>
        <v>#VALUE!</v>
      </c>
      <c r="O123" s="300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s="5" customFormat="1" ht="24" thickBot="1" x14ac:dyDescent="0.25">
      <c r="A124" s="10"/>
      <c r="B124" s="213"/>
      <c r="C124" s="72"/>
      <c r="D124" s="18" t="s">
        <v>68</v>
      </c>
      <c r="E124" s="18"/>
      <c r="F124" s="75">
        <f ca="1">COUNT(M12:M120)</f>
        <v>0</v>
      </c>
      <c r="G124" s="67" t="s">
        <v>44</v>
      </c>
      <c r="H124" s="43"/>
      <c r="I124" s="43"/>
      <c r="J124" s="43"/>
      <c r="K124" s="41"/>
      <c r="L124" s="41"/>
      <c r="M124" s="76">
        <f ca="1">SUM(K12:K123)</f>
        <v>0</v>
      </c>
      <c r="N124" s="76">
        <f ca="1">SUM(L12:L123)</f>
        <v>0</v>
      </c>
      <c r="O124" s="16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s="11" customFormat="1" ht="41.25" customHeight="1" thickBot="1" x14ac:dyDescent="0.25">
      <c r="B125" s="12"/>
      <c r="C125" s="12"/>
      <c r="D125" s="13"/>
      <c r="E125" s="13"/>
      <c r="F125" s="13"/>
      <c r="G125" s="13"/>
      <c r="H125" s="33"/>
      <c r="I125" s="33"/>
      <c r="J125" s="33"/>
      <c r="K125" s="42"/>
      <c r="L125" s="42"/>
      <c r="M125" s="13"/>
      <c r="N125" s="13"/>
      <c r="O125" s="13"/>
    </row>
    <row r="126" spans="1:29" s="11" customFormat="1" ht="15.6" customHeight="1" x14ac:dyDescent="0.2">
      <c r="B126" s="446" t="s">
        <v>143</v>
      </c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8"/>
    </row>
    <row r="127" spans="1:29" s="11" customFormat="1" ht="31.15" customHeight="1" thickBot="1" x14ac:dyDescent="0.25">
      <c r="B127" s="449"/>
      <c r="C127" s="450"/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  <c r="O127" s="452"/>
    </row>
    <row r="128" spans="1:29" s="5" customFormat="1" ht="38.25" customHeight="1" thickBot="1" x14ac:dyDescent="0.25">
      <c r="B128" s="213">
        <f>SUBTOTAL(103,$C$128:C128)</f>
        <v>1</v>
      </c>
      <c r="C128" s="73">
        <v>104532</v>
      </c>
      <c r="D128" s="198" t="s">
        <v>137</v>
      </c>
      <c r="E128" s="199" t="s">
        <v>51</v>
      </c>
      <c r="F128" s="200" t="s">
        <v>64</v>
      </c>
      <c r="G128" s="201">
        <f t="shared" ref="G128:G142" ca="1" si="14">IF(ISERROR(M128*J128),,M128*J128)</f>
        <v>0</v>
      </c>
      <c r="H128" s="236">
        <v>594</v>
      </c>
      <c r="I128" s="119">
        <v>99</v>
      </c>
      <c r="J128" s="135">
        <v>6</v>
      </c>
      <c r="K128" s="136">
        <f t="shared" ref="K128:K142" ca="1" si="15">IF(ISERROR(G128/J128),,G128/J128)</f>
        <v>0</v>
      </c>
      <c r="L128" s="120">
        <f t="shared" ref="L128:L142" ca="1" si="16">IF(ISERROR(G128/H128),,G128/H128)</f>
        <v>0</v>
      </c>
      <c r="M128" s="137" t="e">
        <f t="shared" ref="M128:M142" ca="1" si="17">IF(N128&gt;0,N128*I128,)</f>
        <v>#VALUE!</v>
      </c>
      <c r="N128" s="314" t="e">
        <f t="shared" ref="N128:N150" ca="1" si="18">IF(M128&gt;0,M128/I128,"-")</f>
        <v>#VALUE!</v>
      </c>
      <c r="O128" s="202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2:29" s="5" customFormat="1" ht="38.25" customHeight="1" thickBot="1" x14ac:dyDescent="0.25">
      <c r="B129" s="213">
        <f>SUBTOTAL(103,$C$128:C129)</f>
        <v>2</v>
      </c>
      <c r="C129" s="74">
        <v>104561</v>
      </c>
      <c r="D129" s="198" t="s">
        <v>155</v>
      </c>
      <c r="E129" s="199" t="s">
        <v>51</v>
      </c>
      <c r="F129" s="200" t="s">
        <v>64</v>
      </c>
      <c r="G129" s="201">
        <f t="shared" ca="1" si="14"/>
        <v>0</v>
      </c>
      <c r="H129" s="236">
        <v>594</v>
      </c>
      <c r="I129" s="119">
        <v>99</v>
      </c>
      <c r="J129" s="135">
        <v>6</v>
      </c>
      <c r="K129" s="136">
        <f t="shared" ca="1" si="15"/>
        <v>0</v>
      </c>
      <c r="L129" s="120">
        <f t="shared" ca="1" si="16"/>
        <v>0</v>
      </c>
      <c r="M129" s="137" t="e">
        <f t="shared" ca="1" si="17"/>
        <v>#VALUE!</v>
      </c>
      <c r="N129" s="314" t="e">
        <f t="shared" ca="1" si="18"/>
        <v>#VALUE!</v>
      </c>
      <c r="O129" s="202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2:29" s="5" customFormat="1" ht="38.25" customHeight="1" thickBot="1" x14ac:dyDescent="0.25">
      <c r="B130" s="213">
        <f>SUBTOTAL(103,$C$128:C130)</f>
        <v>3</v>
      </c>
      <c r="C130" s="74">
        <v>104014</v>
      </c>
      <c r="D130" s="331" t="s">
        <v>209</v>
      </c>
      <c r="E130" s="417" t="s">
        <v>111</v>
      </c>
      <c r="F130" s="418"/>
      <c r="G130" s="332">
        <f t="shared" ca="1" si="14"/>
        <v>0</v>
      </c>
      <c r="H130" s="236">
        <v>60</v>
      </c>
      <c r="I130" s="119">
        <v>60</v>
      </c>
      <c r="J130" s="129">
        <v>1</v>
      </c>
      <c r="K130" s="153">
        <f t="shared" ca="1" si="15"/>
        <v>0</v>
      </c>
      <c r="L130" s="120">
        <f t="shared" ca="1" si="16"/>
        <v>0</v>
      </c>
      <c r="M130" s="137" t="e">
        <f t="shared" ca="1" si="17"/>
        <v>#VALUE!</v>
      </c>
      <c r="N130" s="314" t="e">
        <f t="shared" ca="1" si="18"/>
        <v>#VALUE!</v>
      </c>
      <c r="O130" s="333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2:29" s="5" customFormat="1" ht="38.25" customHeight="1" thickBot="1" x14ac:dyDescent="0.25">
      <c r="B131" s="213">
        <f>SUBTOTAL(103,$C$128:C131)</f>
        <v>4</v>
      </c>
      <c r="C131" s="74">
        <v>104014</v>
      </c>
      <c r="D131" s="186" t="s">
        <v>134</v>
      </c>
      <c r="E131" s="421" t="s">
        <v>111</v>
      </c>
      <c r="F131" s="422"/>
      <c r="G131" s="187">
        <f t="shared" ca="1" si="14"/>
        <v>0</v>
      </c>
      <c r="H131" s="236">
        <v>60</v>
      </c>
      <c r="I131" s="119">
        <v>60</v>
      </c>
      <c r="J131" s="119">
        <v>1</v>
      </c>
      <c r="K131" s="120">
        <f t="shared" ca="1" si="15"/>
        <v>0</v>
      </c>
      <c r="L131" s="120">
        <f t="shared" ca="1" si="16"/>
        <v>0</v>
      </c>
      <c r="M131" s="137" t="e">
        <f t="shared" ca="1" si="17"/>
        <v>#VALUE!</v>
      </c>
      <c r="N131" s="314" t="e">
        <f t="shared" ca="1" si="18"/>
        <v>#VALUE!</v>
      </c>
      <c r="O131" s="188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2:29" s="5" customFormat="1" ht="38.25" hidden="1" customHeight="1" thickBot="1" x14ac:dyDescent="0.25">
      <c r="B132" s="213">
        <f>SUBTOTAL(103,$C$128:C132)</f>
        <v>4</v>
      </c>
      <c r="C132" s="74">
        <v>104015</v>
      </c>
      <c r="D132" s="186" t="s">
        <v>134</v>
      </c>
      <c r="E132" s="421" t="s">
        <v>111</v>
      </c>
      <c r="F132" s="422"/>
      <c r="G132" s="187">
        <f t="shared" ca="1" si="14"/>
        <v>0</v>
      </c>
      <c r="H132" s="236">
        <v>4320</v>
      </c>
      <c r="I132" s="119">
        <v>432</v>
      </c>
      <c r="J132" s="119">
        <v>12</v>
      </c>
      <c r="K132" s="120">
        <f t="shared" ca="1" si="15"/>
        <v>0</v>
      </c>
      <c r="L132" s="120">
        <f t="shared" ca="1" si="16"/>
        <v>0</v>
      </c>
      <c r="M132" s="137" t="e">
        <f t="shared" ca="1" si="17"/>
        <v>#VALUE!</v>
      </c>
      <c r="N132" s="314" t="e">
        <f t="shared" ca="1" si="18"/>
        <v>#VALUE!</v>
      </c>
      <c r="O132" s="188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2:29" s="5" customFormat="1" ht="38.25" customHeight="1" thickBot="1" x14ac:dyDescent="0.25">
      <c r="B133" s="213">
        <f>SUBTOTAL(103,$C$128:C133)</f>
        <v>5</v>
      </c>
      <c r="C133" s="74">
        <v>104556</v>
      </c>
      <c r="D133" s="186" t="s">
        <v>213</v>
      </c>
      <c r="E133" s="421" t="s">
        <v>212</v>
      </c>
      <c r="F133" s="422"/>
      <c r="G133" s="187">
        <f t="shared" ca="1" si="14"/>
        <v>0</v>
      </c>
      <c r="H133" s="236">
        <v>60</v>
      </c>
      <c r="I133" s="119">
        <v>60</v>
      </c>
      <c r="J133" s="119">
        <v>1</v>
      </c>
      <c r="K133" s="120">
        <f t="shared" ca="1" si="15"/>
        <v>0</v>
      </c>
      <c r="L133" s="120">
        <f t="shared" ca="1" si="16"/>
        <v>0</v>
      </c>
      <c r="M133" s="137" t="e">
        <f t="shared" ca="1" si="17"/>
        <v>#VALUE!</v>
      </c>
      <c r="N133" s="314" t="e">
        <f t="shared" ca="1" si="18"/>
        <v>#VALUE!</v>
      </c>
      <c r="O133" s="188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2:29" s="5" customFormat="1" ht="38.25" customHeight="1" thickBot="1" x14ac:dyDescent="0.25">
      <c r="B134" s="213">
        <f>SUBTOTAL(103,$C$128:C134)</f>
        <v>6</v>
      </c>
      <c r="C134" s="74">
        <v>107050</v>
      </c>
      <c r="D134" s="225" t="s">
        <v>147</v>
      </c>
      <c r="E134" s="203" t="s">
        <v>51</v>
      </c>
      <c r="F134" s="204" t="s">
        <v>20</v>
      </c>
      <c r="G134" s="205">
        <f t="shared" ca="1" si="14"/>
        <v>0</v>
      </c>
      <c r="H134" s="236">
        <v>594</v>
      </c>
      <c r="I134" s="119">
        <v>99</v>
      </c>
      <c r="J134" s="207">
        <v>6</v>
      </c>
      <c r="K134" s="206">
        <f t="shared" ca="1" si="15"/>
        <v>0</v>
      </c>
      <c r="L134" s="120">
        <f t="shared" ca="1" si="16"/>
        <v>0</v>
      </c>
      <c r="M134" s="137" t="e">
        <f t="shared" ca="1" si="17"/>
        <v>#VALUE!</v>
      </c>
      <c r="N134" s="314" t="e">
        <f t="shared" ca="1" si="18"/>
        <v>#VALUE!</v>
      </c>
      <c r="O134" s="208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2:29" s="5" customFormat="1" ht="38.25" customHeight="1" thickBot="1" x14ac:dyDescent="0.25">
      <c r="B135" s="213">
        <f>SUBTOTAL(103,$C$128:C135)</f>
        <v>7</v>
      </c>
      <c r="C135" s="74">
        <v>107003</v>
      </c>
      <c r="D135" s="186" t="s">
        <v>148</v>
      </c>
      <c r="E135" s="421" t="s">
        <v>65</v>
      </c>
      <c r="F135" s="422"/>
      <c r="G135" s="209">
        <f t="shared" ca="1" si="14"/>
        <v>0</v>
      </c>
      <c r="H135" s="236">
        <v>36</v>
      </c>
      <c r="I135" s="119">
        <v>36</v>
      </c>
      <c r="J135" s="211">
        <v>1</v>
      </c>
      <c r="K135" s="210">
        <f t="shared" ca="1" si="15"/>
        <v>0</v>
      </c>
      <c r="L135" s="120">
        <f t="shared" ca="1" si="16"/>
        <v>0</v>
      </c>
      <c r="M135" s="137" t="e">
        <f t="shared" ca="1" si="17"/>
        <v>#VALUE!</v>
      </c>
      <c r="N135" s="314" t="e">
        <f t="shared" ca="1" si="18"/>
        <v>#VALUE!</v>
      </c>
      <c r="O135" s="188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2:29" s="5" customFormat="1" ht="38.25" customHeight="1" thickBot="1" x14ac:dyDescent="0.25">
      <c r="B136" s="213">
        <f>SUBTOTAL(103,$C$128:C136)</f>
        <v>8</v>
      </c>
      <c r="C136" s="74">
        <v>107070</v>
      </c>
      <c r="D136" s="322" t="s">
        <v>195</v>
      </c>
      <c r="E136" s="323" t="s">
        <v>197</v>
      </c>
      <c r="F136" s="324" t="s">
        <v>179</v>
      </c>
      <c r="G136" s="330">
        <f t="shared" ca="1" si="14"/>
        <v>0</v>
      </c>
      <c r="H136" s="236">
        <v>3200</v>
      </c>
      <c r="I136" s="119">
        <v>160</v>
      </c>
      <c r="J136" s="119">
        <v>20</v>
      </c>
      <c r="K136" s="145">
        <f t="shared" ca="1" si="15"/>
        <v>0</v>
      </c>
      <c r="L136" s="289">
        <f t="shared" ca="1" si="16"/>
        <v>0</v>
      </c>
      <c r="M136" s="137" t="e">
        <f t="shared" ca="1" si="17"/>
        <v>#VALUE!</v>
      </c>
      <c r="N136" s="314" t="e">
        <f t="shared" ca="1" si="18"/>
        <v>#VALUE!</v>
      </c>
      <c r="O136" s="325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2:29" s="5" customFormat="1" ht="38.25" customHeight="1" thickBot="1" x14ac:dyDescent="0.25">
      <c r="B137" s="213">
        <f>SUBTOTAL(103,$C$128:C137)</f>
        <v>9</v>
      </c>
      <c r="C137" s="74">
        <v>107071</v>
      </c>
      <c r="D137" s="322" t="s">
        <v>196</v>
      </c>
      <c r="E137" s="323" t="s">
        <v>197</v>
      </c>
      <c r="F137" s="324" t="s">
        <v>179</v>
      </c>
      <c r="G137" s="330">
        <f t="shared" ca="1" si="14"/>
        <v>0</v>
      </c>
      <c r="H137" s="236">
        <v>160</v>
      </c>
      <c r="I137" s="119">
        <v>160</v>
      </c>
      <c r="J137" s="119">
        <v>1</v>
      </c>
      <c r="K137" s="145">
        <f t="shared" ca="1" si="15"/>
        <v>0</v>
      </c>
      <c r="L137" s="289">
        <f t="shared" ca="1" si="16"/>
        <v>0</v>
      </c>
      <c r="M137" s="137" t="e">
        <f t="shared" ca="1" si="17"/>
        <v>#VALUE!</v>
      </c>
      <c r="N137" s="314" t="e">
        <f t="shared" ca="1" si="18"/>
        <v>#VALUE!</v>
      </c>
      <c r="O137" s="325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2:29" s="5" customFormat="1" ht="38.25" customHeight="1" thickBot="1" x14ac:dyDescent="0.25">
      <c r="B138" s="213">
        <f>SUBTOTAL(103,$C$128:C138)</f>
        <v>10</v>
      </c>
      <c r="C138" s="74">
        <v>106007</v>
      </c>
      <c r="D138" s="334" t="s">
        <v>109</v>
      </c>
      <c r="E138" s="419" t="s">
        <v>111</v>
      </c>
      <c r="F138" s="420"/>
      <c r="G138" s="335">
        <f t="shared" ca="1" si="14"/>
        <v>0</v>
      </c>
      <c r="H138" s="236">
        <v>30</v>
      </c>
      <c r="I138" s="119">
        <v>30</v>
      </c>
      <c r="J138" s="129">
        <v>1</v>
      </c>
      <c r="K138" s="153">
        <f t="shared" ca="1" si="15"/>
        <v>0</v>
      </c>
      <c r="L138" s="120">
        <f t="shared" ca="1" si="16"/>
        <v>0</v>
      </c>
      <c r="M138" s="137" t="e">
        <f t="shared" ca="1" si="17"/>
        <v>#VALUE!</v>
      </c>
      <c r="N138" s="314" t="e">
        <f t="shared" ca="1" si="18"/>
        <v>#VALUE!</v>
      </c>
      <c r="O138" s="336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2:29" s="5" customFormat="1" ht="38.25" customHeight="1" thickBot="1" x14ac:dyDescent="0.25">
      <c r="B139" s="213">
        <f>SUBTOTAL(103,$C$128:C139)</f>
        <v>11</v>
      </c>
      <c r="C139" s="74">
        <v>106011</v>
      </c>
      <c r="D139" s="334" t="s">
        <v>211</v>
      </c>
      <c r="E139" s="419" t="s">
        <v>210</v>
      </c>
      <c r="F139" s="420"/>
      <c r="G139" s="335">
        <f t="shared" ca="1" si="14"/>
        <v>0</v>
      </c>
      <c r="H139" s="236">
        <v>144</v>
      </c>
      <c r="I139" s="119">
        <v>30</v>
      </c>
      <c r="J139" s="129">
        <v>1</v>
      </c>
      <c r="K139" s="153">
        <f t="shared" ca="1" si="15"/>
        <v>0</v>
      </c>
      <c r="L139" s="120">
        <f t="shared" ca="1" si="16"/>
        <v>0</v>
      </c>
      <c r="M139" s="137" t="e">
        <f t="shared" ca="1" si="17"/>
        <v>#VALUE!</v>
      </c>
      <c r="N139" s="314" t="e">
        <f t="shared" ca="1" si="18"/>
        <v>#VALUE!</v>
      </c>
      <c r="O139" s="336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2:29" s="5" customFormat="1" ht="38.25" customHeight="1" thickBot="1" x14ac:dyDescent="0.25">
      <c r="B140" s="213">
        <f>SUBTOTAL(103,$C$128:C140)</f>
        <v>12</v>
      </c>
      <c r="C140" s="74">
        <v>105015</v>
      </c>
      <c r="D140" s="334" t="s">
        <v>149</v>
      </c>
      <c r="E140" s="419" t="s">
        <v>111</v>
      </c>
      <c r="F140" s="420"/>
      <c r="G140" s="335">
        <f t="shared" ca="1" si="14"/>
        <v>0</v>
      </c>
      <c r="H140" s="236">
        <v>60</v>
      </c>
      <c r="I140" s="119">
        <v>60</v>
      </c>
      <c r="J140" s="129">
        <v>1</v>
      </c>
      <c r="K140" s="153">
        <f t="shared" ca="1" si="15"/>
        <v>0</v>
      </c>
      <c r="L140" s="120">
        <f t="shared" ca="1" si="16"/>
        <v>0</v>
      </c>
      <c r="M140" s="356" t="e">
        <f t="shared" ca="1" si="17"/>
        <v>#VALUE!</v>
      </c>
      <c r="N140" s="314" t="e">
        <f t="shared" ca="1" si="18"/>
        <v>#VALUE!</v>
      </c>
      <c r="O140" s="336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2:29" s="5" customFormat="1" ht="38.25" customHeight="1" thickBot="1" x14ac:dyDescent="0.25">
      <c r="B141" s="213">
        <f>SUBTOTAL(103,$C$128:C141)</f>
        <v>13</v>
      </c>
      <c r="C141" s="74">
        <v>663014</v>
      </c>
      <c r="D141" s="80" t="s">
        <v>220</v>
      </c>
      <c r="E141" s="81" t="s">
        <v>112</v>
      </c>
      <c r="F141" s="82" t="s">
        <v>113</v>
      </c>
      <c r="G141" s="181">
        <f t="shared" ca="1" si="14"/>
        <v>0</v>
      </c>
      <c r="H141" s="236">
        <v>630</v>
      </c>
      <c r="I141" s="119">
        <v>105</v>
      </c>
      <c r="J141" s="265">
        <v>6</v>
      </c>
      <c r="K141" s="265">
        <f t="shared" ca="1" si="15"/>
        <v>0</v>
      </c>
      <c r="L141" s="120">
        <f t="shared" ca="1" si="16"/>
        <v>0</v>
      </c>
      <c r="M141" s="318" t="e">
        <f t="shared" ca="1" si="17"/>
        <v>#VALUE!</v>
      </c>
      <c r="N141" s="314" t="e">
        <f t="shared" ca="1" si="18"/>
        <v>#VALUE!</v>
      </c>
      <c r="O141" s="182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2:29" s="5" customFormat="1" ht="38.25" customHeight="1" thickBot="1" x14ac:dyDescent="0.25">
      <c r="B142" s="213">
        <f>SUBTOTAL(103,$C$128:C142)</f>
        <v>14</v>
      </c>
      <c r="C142" s="74">
        <v>663013</v>
      </c>
      <c r="D142" s="89" t="s">
        <v>221</v>
      </c>
      <c r="E142" s="90" t="s">
        <v>112</v>
      </c>
      <c r="F142" s="91" t="s">
        <v>113</v>
      </c>
      <c r="G142" s="189">
        <f t="shared" ca="1" si="14"/>
        <v>0</v>
      </c>
      <c r="H142" s="236">
        <v>630</v>
      </c>
      <c r="I142" s="119">
        <v>105</v>
      </c>
      <c r="J142" s="266">
        <v>6</v>
      </c>
      <c r="K142" s="266">
        <f t="shared" ca="1" si="15"/>
        <v>0</v>
      </c>
      <c r="L142" s="120">
        <f t="shared" ca="1" si="16"/>
        <v>0</v>
      </c>
      <c r="M142" s="316" t="e">
        <f t="shared" ca="1" si="17"/>
        <v>#VALUE!</v>
      </c>
      <c r="N142" s="314" t="e">
        <f t="shared" ca="1" si="18"/>
        <v>#VALUE!</v>
      </c>
      <c r="O142" s="182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2:29" s="5" customFormat="1" ht="38.25" customHeight="1" thickBot="1" x14ac:dyDescent="0.25">
      <c r="B143" s="213">
        <f>SUBTOTAL(103,$C$128:C143)</f>
        <v>15</v>
      </c>
      <c r="C143" s="74">
        <v>102013</v>
      </c>
      <c r="D143" s="226" t="s">
        <v>144</v>
      </c>
      <c r="E143" s="410" t="s">
        <v>65</v>
      </c>
      <c r="F143" s="411"/>
      <c r="G143" s="148" t="str">
        <f ca="1">IF(ISERROR(M143*J143),"-",M143*J143)</f>
        <v>-</v>
      </c>
      <c r="H143" s="236">
        <v>360</v>
      </c>
      <c r="I143" s="119">
        <v>36</v>
      </c>
      <c r="J143" s="150">
        <v>10</v>
      </c>
      <c r="K143" s="120" t="str">
        <f ca="1">IF(ISERROR(G143/J143),"-",G143/J143)</f>
        <v>-</v>
      </c>
      <c r="L143" s="120">
        <f t="shared" ref="L143:L150" ca="1" si="19">IF(ISERROR(G143/H143),,G143/H143)</f>
        <v>0</v>
      </c>
      <c r="M143" s="355" t="e">
        <f t="shared" ref="M143:M150" ca="1" si="20">IF(N143&gt;0,N143*I143,0)</f>
        <v>#VALUE!</v>
      </c>
      <c r="N143" s="314" t="e">
        <f t="shared" ca="1" si="18"/>
        <v>#VALUE!</v>
      </c>
      <c r="O143" s="354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2:29" s="5" customFormat="1" ht="38.25" customHeight="1" thickBot="1" x14ac:dyDescent="0.25">
      <c r="B144" s="213">
        <f>SUBTOTAL(103,$C$128:C144)</f>
        <v>16</v>
      </c>
      <c r="C144" s="74">
        <v>102503</v>
      </c>
      <c r="D144" s="219" t="s">
        <v>136</v>
      </c>
      <c r="E144" s="108" t="s">
        <v>51</v>
      </c>
      <c r="F144" s="184" t="s">
        <v>20</v>
      </c>
      <c r="G144" s="185" t="str">
        <f ca="1">IF(ISERROR(M144*J144),"-",M144*J144)</f>
        <v>-</v>
      </c>
      <c r="H144" s="236">
        <v>594</v>
      </c>
      <c r="I144" s="119">
        <v>99</v>
      </c>
      <c r="J144" s="119">
        <v>6</v>
      </c>
      <c r="K144" s="120" t="str">
        <f ca="1">IF(ISERROR(G144/J144),"-",G144/J144)</f>
        <v>-</v>
      </c>
      <c r="L144" s="120">
        <f t="shared" ca="1" si="19"/>
        <v>0</v>
      </c>
      <c r="M144" s="137" t="e">
        <f t="shared" ca="1" si="20"/>
        <v>#VALUE!</v>
      </c>
      <c r="N144" s="314" t="e">
        <f t="shared" ca="1" si="18"/>
        <v>#VALUE!</v>
      </c>
      <c r="O144" s="16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s="5" customFormat="1" ht="38.25" customHeight="1" thickBot="1" x14ac:dyDescent="0.25">
      <c r="B145" s="213">
        <f>SUBTOTAL(103,$C$128:C145)</f>
        <v>17</v>
      </c>
      <c r="C145" s="74">
        <v>102016</v>
      </c>
      <c r="D145" s="226" t="s">
        <v>145</v>
      </c>
      <c r="E145" s="410" t="s">
        <v>65</v>
      </c>
      <c r="F145" s="411"/>
      <c r="G145" s="148" t="str">
        <f ca="1">IF(ISERROR(M145*J145),"-",M145*J145)</f>
        <v>-</v>
      </c>
      <c r="H145" s="236">
        <v>360</v>
      </c>
      <c r="I145" s="119">
        <v>36</v>
      </c>
      <c r="J145" s="150">
        <v>10</v>
      </c>
      <c r="K145" s="120" t="str">
        <f ca="1">IF(ISERROR(G145/J145),"-",G145/J145)</f>
        <v>-</v>
      </c>
      <c r="L145" s="120">
        <f t="shared" ca="1" si="19"/>
        <v>0</v>
      </c>
      <c r="M145" s="137" t="e">
        <f t="shared" ca="1" si="20"/>
        <v>#VALUE!</v>
      </c>
      <c r="N145" s="314" t="e">
        <f t="shared" ca="1" si="18"/>
        <v>#VALUE!</v>
      </c>
      <c r="O145" s="160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s="5" customFormat="1" ht="38.25" customHeight="1" thickBot="1" x14ac:dyDescent="0.25">
      <c r="B146" s="213">
        <f>SUBTOTAL(103,$C$128:C146)</f>
        <v>18</v>
      </c>
      <c r="C146" s="74">
        <v>662010</v>
      </c>
      <c r="D146" s="226" t="s">
        <v>193</v>
      </c>
      <c r="E146" s="319" t="s">
        <v>112</v>
      </c>
      <c r="F146" s="321" t="s">
        <v>113</v>
      </c>
      <c r="G146" s="321">
        <f t="shared" ref="G146" ca="1" si="21">IF(ISERROR(M146*J146),,M146*J146)</f>
        <v>0</v>
      </c>
      <c r="H146" s="236">
        <v>630</v>
      </c>
      <c r="I146" s="119">
        <v>105</v>
      </c>
      <c r="J146" s="266">
        <v>6</v>
      </c>
      <c r="K146" s="266">
        <f t="shared" ref="K146" ca="1" si="22">IF(ISERROR(G146/J146),,G146/J146)</f>
        <v>0</v>
      </c>
      <c r="L146" s="120"/>
      <c r="M146" s="137" t="e">
        <f t="shared" ca="1" si="20"/>
        <v>#VALUE!</v>
      </c>
      <c r="N146" s="314" t="e">
        <f t="shared" ca="1" si="18"/>
        <v>#VALUE!</v>
      </c>
      <c r="O146" s="160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s="5" customFormat="1" ht="38.25" customHeight="1" thickBot="1" x14ac:dyDescent="0.25">
      <c r="B147" s="213">
        <f>SUBTOTAL(103,$C$128:C147)</f>
        <v>19</v>
      </c>
      <c r="C147" s="74">
        <v>102502</v>
      </c>
      <c r="D147" s="219" t="s">
        <v>135</v>
      </c>
      <c r="E147" s="108" t="s">
        <v>51</v>
      </c>
      <c r="F147" s="184" t="s">
        <v>20</v>
      </c>
      <c r="G147" s="185" t="str">
        <f ca="1">IF(ISERROR(M147*J147),"-",M147*J147)</f>
        <v>-</v>
      </c>
      <c r="H147" s="236">
        <v>594</v>
      </c>
      <c r="I147" s="119">
        <v>99</v>
      </c>
      <c r="J147" s="119">
        <v>6</v>
      </c>
      <c r="K147" s="120" t="str">
        <f ca="1">IF(ISERROR(G147/J147),"-",G147/J147)</f>
        <v>-</v>
      </c>
      <c r="L147" s="120">
        <f t="shared" ca="1" si="19"/>
        <v>0</v>
      </c>
      <c r="M147" s="137" t="e">
        <f t="shared" ca="1" si="20"/>
        <v>#VALUE!</v>
      </c>
      <c r="N147" s="314" t="e">
        <f t="shared" ca="1" si="18"/>
        <v>#VALUE!</v>
      </c>
      <c r="O147" s="16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s="5" customFormat="1" ht="38.25" customHeight="1" thickBot="1" x14ac:dyDescent="0.25">
      <c r="B148" s="213">
        <f>SUBTOTAL(103,$C$128:C148)</f>
        <v>20</v>
      </c>
      <c r="C148" s="74">
        <v>102010</v>
      </c>
      <c r="D148" s="226" t="s">
        <v>36</v>
      </c>
      <c r="E148" s="410" t="s">
        <v>65</v>
      </c>
      <c r="F148" s="411"/>
      <c r="G148" s="148" t="str">
        <f t="shared" ref="G148:G150" ca="1" si="23">IF(ISERROR(M148*J148),"-",M148*J148)</f>
        <v>-</v>
      </c>
      <c r="H148" s="236">
        <v>360</v>
      </c>
      <c r="I148" s="119">
        <v>36</v>
      </c>
      <c r="J148" s="150">
        <v>10</v>
      </c>
      <c r="K148" s="120" t="str">
        <f t="shared" ref="K148" ca="1" si="24">IF(ISERROR(G148/J148),"-",G148/J148)</f>
        <v>-</v>
      </c>
      <c r="L148" s="120">
        <f t="shared" ca="1" si="19"/>
        <v>0</v>
      </c>
      <c r="M148" s="137" t="e">
        <f t="shared" ca="1" si="20"/>
        <v>#VALUE!</v>
      </c>
      <c r="N148" s="314" t="e">
        <f t="shared" ca="1" si="18"/>
        <v>#VALUE!</v>
      </c>
      <c r="O148" s="160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s="5" customFormat="1" ht="38.25" customHeight="1" thickBot="1" x14ac:dyDescent="0.25">
      <c r="B149" s="213">
        <f>SUBTOTAL(103,$C$128:C149)</f>
        <v>21</v>
      </c>
      <c r="C149" s="74">
        <v>662012</v>
      </c>
      <c r="D149" s="226" t="s">
        <v>194</v>
      </c>
      <c r="E149" s="319" t="s">
        <v>112</v>
      </c>
      <c r="F149" s="320" t="s">
        <v>113</v>
      </c>
      <c r="G149" s="327">
        <f t="shared" ref="G149" ca="1" si="25">IF(ISERROR(M149*J149),,M149*J149)</f>
        <v>0</v>
      </c>
      <c r="H149" s="236">
        <v>630</v>
      </c>
      <c r="I149" s="119">
        <v>105</v>
      </c>
      <c r="J149" s="266">
        <v>6</v>
      </c>
      <c r="K149" s="266">
        <f t="shared" ref="K149" ca="1" si="26">IF(ISERROR(G149/J149),,G149/J149)</f>
        <v>0</v>
      </c>
      <c r="L149" s="120"/>
      <c r="M149" s="137" t="e">
        <f t="shared" ca="1" si="20"/>
        <v>#VALUE!</v>
      </c>
      <c r="N149" s="314" t="e">
        <f t="shared" ca="1" si="18"/>
        <v>#VALUE!</v>
      </c>
      <c r="O149" s="160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s="5" customFormat="1" ht="38.25" customHeight="1" thickBot="1" x14ac:dyDescent="0.25">
      <c r="B150" s="213">
        <f>SUBTOTAL(103,$C$128:C150)</f>
        <v>22</v>
      </c>
      <c r="C150" s="224">
        <v>102006</v>
      </c>
      <c r="D150" s="226" t="s">
        <v>35</v>
      </c>
      <c r="E150" s="410" t="s">
        <v>65</v>
      </c>
      <c r="F150" s="411"/>
      <c r="G150" s="148" t="str">
        <f t="shared" ca="1" si="23"/>
        <v>-</v>
      </c>
      <c r="H150" s="236">
        <v>360</v>
      </c>
      <c r="I150" s="119">
        <v>36</v>
      </c>
      <c r="J150" s="150">
        <v>10</v>
      </c>
      <c r="K150" s="120" t="str">
        <f ca="1">IF(ISERROR(G150/J150),"-",G150/J150)</f>
        <v>-</v>
      </c>
      <c r="L150" s="120">
        <f t="shared" ca="1" si="19"/>
        <v>0</v>
      </c>
      <c r="M150" s="137" t="e">
        <f t="shared" ca="1" si="20"/>
        <v>#VALUE!</v>
      </c>
      <c r="N150" s="314" t="e">
        <f t="shared" ca="1" si="18"/>
        <v>#VALUE!</v>
      </c>
      <c r="O150" s="160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s="5" customFormat="1" ht="38.25" hidden="1" customHeight="1" thickBot="1" x14ac:dyDescent="0.25">
      <c r="B151" s="213">
        <f>SUBTOTAL(103,$C$128:C151)</f>
        <v>22</v>
      </c>
      <c r="C151" s="353">
        <v>102507</v>
      </c>
      <c r="D151" s="226" t="s">
        <v>146</v>
      </c>
      <c r="E151" s="410" t="s">
        <v>65</v>
      </c>
      <c r="F151" s="411"/>
      <c r="G151" s="148" t="str">
        <f t="shared" ref="G151" ca="1" si="27">IF(ISERROR(M151*J151),"-",M151*J151)</f>
        <v>-</v>
      </c>
      <c r="H151" s="236">
        <v>0</v>
      </c>
      <c r="I151" s="149">
        <v>36</v>
      </c>
      <c r="J151" s="150">
        <v>10</v>
      </c>
      <c r="K151" s="120" t="str">
        <f t="shared" ref="K151" ca="1" si="28">IF(ISERROR(G151/J151),"-",G151/J151)</f>
        <v>-</v>
      </c>
      <c r="L151" s="120">
        <f t="shared" ref="L151" ca="1" si="29">IF(ISERROR(G151/H151),,G151/H151)</f>
        <v>0</v>
      </c>
      <c r="M151" s="137" t="e">
        <f t="shared" ref="M151" ca="1" si="30">IF(N151&gt;0,N151*I151,0)</f>
        <v>#VALUE!</v>
      </c>
      <c r="N151" s="159" t="e">
        <f t="shared" ref="N151" ca="1" si="31">IF(M151&gt;0,M151/I151,"-")</f>
        <v>#VALUE!</v>
      </c>
      <c r="O151" s="160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s="5" customFormat="1" ht="24" thickBot="1" x14ac:dyDescent="0.25">
      <c r="A152" s="10"/>
      <c r="B152" s="22"/>
      <c r="C152" s="72"/>
      <c r="D152" s="18" t="s">
        <v>68</v>
      </c>
      <c r="E152" s="18"/>
      <c r="F152" s="75">
        <f ca="1">COUNT(M128:M151)</f>
        <v>0</v>
      </c>
      <c r="G152" s="67" t="s">
        <v>44</v>
      </c>
      <c r="H152" s="43"/>
      <c r="I152" s="43"/>
      <c r="J152" s="43"/>
      <c r="K152" s="41"/>
      <c r="L152" s="41"/>
      <c r="M152" s="76">
        <f ca="1">SUM(K128:K151)</f>
        <v>0</v>
      </c>
      <c r="N152" s="77">
        <f ca="1">SUM(L128:L151)</f>
        <v>0</v>
      </c>
      <c r="O152" s="16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s="11" customFormat="1" ht="16.5" thickBot="1" x14ac:dyDescent="0.25">
      <c r="B153" s="12"/>
      <c r="C153" s="12"/>
      <c r="D153" s="13"/>
      <c r="E153" s="13"/>
      <c r="F153" s="13"/>
      <c r="G153" s="13"/>
      <c r="H153" s="33"/>
      <c r="I153" s="33"/>
      <c r="J153" s="33"/>
      <c r="K153" s="42"/>
      <c r="L153" s="42"/>
      <c r="M153" s="13"/>
      <c r="N153" s="13"/>
      <c r="O153" s="13"/>
    </row>
    <row r="154" spans="1:29" s="5" customFormat="1" ht="15" customHeight="1" x14ac:dyDescent="0.2">
      <c r="B154" s="427" t="s">
        <v>39</v>
      </c>
      <c r="C154" s="428"/>
      <c r="D154" s="428"/>
      <c r="E154" s="435" t="s">
        <v>96</v>
      </c>
      <c r="F154" s="435"/>
      <c r="G154" s="435"/>
      <c r="H154" s="70"/>
      <c r="I154" s="70"/>
      <c r="J154" s="70"/>
      <c r="K154" s="70"/>
      <c r="L154" s="70"/>
      <c r="M154" s="427" t="s">
        <v>97</v>
      </c>
      <c r="N154" s="438" t="s">
        <v>98</v>
      </c>
      <c r="O154" s="439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s="5" customFormat="1" ht="15" customHeight="1" x14ac:dyDescent="0.2">
      <c r="B155" s="429"/>
      <c r="C155" s="430"/>
      <c r="D155" s="430"/>
      <c r="E155" s="436"/>
      <c r="F155" s="436"/>
      <c r="G155" s="436"/>
      <c r="H155" s="71"/>
      <c r="I155" s="71"/>
      <c r="J155" s="71"/>
      <c r="K155" s="71"/>
      <c r="L155" s="71"/>
      <c r="M155" s="429"/>
      <c r="N155" s="440"/>
      <c r="O155" s="44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s="5" customFormat="1" ht="15.75" customHeight="1" thickBot="1" x14ac:dyDescent="0.25">
      <c r="B156" s="431"/>
      <c r="C156" s="432"/>
      <c r="D156" s="432"/>
      <c r="E156" s="437"/>
      <c r="F156" s="437"/>
      <c r="G156" s="437"/>
      <c r="H156" s="72"/>
      <c r="I156" s="72"/>
      <c r="J156" s="72"/>
      <c r="K156" s="72"/>
      <c r="L156" s="72"/>
      <c r="M156" s="431"/>
      <c r="N156" s="442"/>
      <c r="O156" s="443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3.5" thickBot="1" x14ac:dyDescent="0.25">
      <c r="B157" s="2"/>
      <c r="C157" s="2"/>
    </row>
    <row r="158" spans="1:29" x14ac:dyDescent="0.2">
      <c r="B158" s="48"/>
      <c r="C158" s="7"/>
      <c r="D158" s="7"/>
      <c r="E158" s="7"/>
      <c r="F158" s="7"/>
      <c r="G158" s="7"/>
      <c r="H158" s="49"/>
      <c r="I158" s="49"/>
      <c r="J158" s="49"/>
      <c r="K158" s="50"/>
      <c r="L158" s="50"/>
      <c r="M158" s="7"/>
      <c r="N158" s="7"/>
      <c r="O158" s="7"/>
      <c r="P158" s="51"/>
    </row>
    <row r="159" spans="1:29" x14ac:dyDescent="0.2">
      <c r="B159" s="15"/>
      <c r="C159" s="9"/>
      <c r="D159" s="52" t="s">
        <v>86</v>
      </c>
      <c r="E159" s="9"/>
      <c r="F159" s="9"/>
      <c r="G159" s="9"/>
      <c r="H159" s="28"/>
      <c r="I159" s="28"/>
      <c r="J159" s="28"/>
      <c r="K159" s="36"/>
      <c r="L159" s="36"/>
      <c r="M159" s="9"/>
      <c r="N159" s="9"/>
      <c r="O159" s="9"/>
      <c r="P159" s="53"/>
    </row>
    <row r="160" spans="1:29" x14ac:dyDescent="0.2">
      <c r="B160" s="15"/>
      <c r="C160" s="9"/>
      <c r="D160" s="52"/>
      <c r="E160" s="9"/>
      <c r="F160" s="9"/>
      <c r="G160" s="9"/>
      <c r="H160" s="28"/>
      <c r="I160" s="28"/>
      <c r="J160" s="28"/>
      <c r="K160" s="36"/>
      <c r="L160" s="36"/>
      <c r="M160" s="9"/>
      <c r="N160" s="9"/>
      <c r="O160" s="9"/>
      <c r="P160" s="53"/>
    </row>
    <row r="161" spans="2:16" x14ac:dyDescent="0.2">
      <c r="B161" s="15"/>
      <c r="C161" s="9"/>
      <c r="D161" s="52" t="s">
        <v>89</v>
      </c>
      <c r="E161" s="9"/>
      <c r="F161" s="52" t="s">
        <v>87</v>
      </c>
      <c r="G161" s="9"/>
      <c r="H161" s="28"/>
      <c r="I161" s="28"/>
      <c r="J161" s="28"/>
      <c r="K161" s="36"/>
      <c r="L161" s="36"/>
      <c r="M161" s="9"/>
      <c r="N161" s="52" t="s">
        <v>88</v>
      </c>
      <c r="O161" s="9"/>
      <c r="P161" s="53"/>
    </row>
    <row r="162" spans="2:16" x14ac:dyDescent="0.2">
      <c r="B162" s="15"/>
      <c r="C162" s="9"/>
      <c r="D162" s="9"/>
      <c r="E162" s="9"/>
      <c r="F162" s="9"/>
      <c r="G162" s="9"/>
      <c r="H162" s="28"/>
      <c r="I162" s="28"/>
      <c r="J162" s="28"/>
      <c r="K162" s="36"/>
      <c r="L162" s="36"/>
      <c r="M162" s="9"/>
      <c r="N162" s="9"/>
      <c r="O162" s="9"/>
      <c r="P162" s="53"/>
    </row>
    <row r="163" spans="2:16" x14ac:dyDescent="0.2">
      <c r="B163" s="15"/>
      <c r="C163" s="9"/>
      <c r="D163" s="423"/>
      <c r="E163" s="62"/>
      <c r="F163" s="424"/>
      <c r="G163" s="424"/>
      <c r="H163" s="63"/>
      <c r="I163" s="63"/>
      <c r="J163" s="63"/>
      <c r="K163" s="64"/>
      <c r="L163" s="64"/>
      <c r="M163" s="62"/>
      <c r="N163" s="433"/>
      <c r="O163" s="433"/>
      <c r="P163" s="53"/>
    </row>
    <row r="164" spans="2:16" x14ac:dyDescent="0.2">
      <c r="B164" s="15"/>
      <c r="C164" s="9"/>
      <c r="D164" s="423"/>
      <c r="E164" s="62"/>
      <c r="F164" s="424"/>
      <c r="G164" s="424"/>
      <c r="H164" s="63"/>
      <c r="I164" s="63"/>
      <c r="J164" s="63"/>
      <c r="K164" s="64"/>
      <c r="L164" s="64"/>
      <c r="M164" s="62"/>
      <c r="N164" s="433"/>
      <c r="O164" s="433"/>
      <c r="P164" s="53"/>
    </row>
    <row r="165" spans="2:16" x14ac:dyDescent="0.2">
      <c r="B165" s="15"/>
      <c r="C165" s="9"/>
      <c r="D165" s="9"/>
      <c r="E165" s="9"/>
      <c r="F165" s="9"/>
      <c r="G165" s="9"/>
      <c r="H165" s="28"/>
      <c r="I165" s="28"/>
      <c r="J165" s="28"/>
      <c r="K165" s="36"/>
      <c r="L165" s="36"/>
      <c r="M165" s="9"/>
      <c r="N165" s="9"/>
      <c r="O165" s="9"/>
      <c r="P165" s="53"/>
    </row>
    <row r="166" spans="2:16" x14ac:dyDescent="0.2">
      <c r="B166" s="15"/>
      <c r="C166" s="9"/>
      <c r="D166" s="9"/>
      <c r="E166" s="9"/>
      <c r="F166" s="9"/>
      <c r="G166" s="9"/>
      <c r="H166" s="28"/>
      <c r="I166" s="28"/>
      <c r="J166" s="28"/>
      <c r="K166" s="36"/>
      <c r="L166" s="36"/>
      <c r="M166" s="9"/>
      <c r="N166" s="9"/>
      <c r="O166" s="9"/>
      <c r="P166" s="53"/>
    </row>
    <row r="167" spans="2:16" x14ac:dyDescent="0.2">
      <c r="B167" s="15"/>
      <c r="C167" s="9"/>
      <c r="D167" s="9"/>
      <c r="E167" s="9"/>
      <c r="F167" s="9"/>
      <c r="G167" s="9"/>
      <c r="H167" s="28"/>
      <c r="I167" s="28"/>
      <c r="J167" s="28"/>
      <c r="K167" s="36"/>
      <c r="L167" s="36"/>
      <c r="M167" s="9"/>
      <c r="N167" s="9"/>
      <c r="O167" s="9"/>
      <c r="P167" s="53"/>
    </row>
    <row r="168" spans="2:16" ht="13.5" thickBot="1" x14ac:dyDescent="0.25">
      <c r="B168" s="54"/>
      <c r="C168" s="55"/>
      <c r="D168" s="55"/>
      <c r="E168" s="55"/>
      <c r="F168" s="55"/>
      <c r="G168" s="55"/>
      <c r="H168" s="56"/>
      <c r="I168" s="56"/>
      <c r="J168" s="56"/>
      <c r="K168" s="57"/>
      <c r="L168" s="57"/>
      <c r="M168" s="55"/>
      <c r="N168" s="55"/>
      <c r="O168" s="55"/>
      <c r="P168" s="58"/>
    </row>
  </sheetData>
  <sheetProtection insertHyperlinks="0" autoFilter="0"/>
  <autoFilter ref="C11:O11" xr:uid="{00000000-0009-0000-0000-000000000000}"/>
  <mergeCells count="37">
    <mergeCell ref="D163:D164"/>
    <mergeCell ref="F163:G164"/>
    <mergeCell ref="M9:O9"/>
    <mergeCell ref="B154:D156"/>
    <mergeCell ref="N163:O164"/>
    <mergeCell ref="M154:M156"/>
    <mergeCell ref="E151:F151"/>
    <mergeCell ref="B10:D10"/>
    <mergeCell ref="E135:F135"/>
    <mergeCell ref="E131:F131"/>
    <mergeCell ref="E154:G156"/>
    <mergeCell ref="N154:O156"/>
    <mergeCell ref="E140:F140"/>
    <mergeCell ref="E138:F138"/>
    <mergeCell ref="E10:F10"/>
    <mergeCell ref="B126:O127"/>
    <mergeCell ref="N8:O8"/>
    <mergeCell ref="G8:M8"/>
    <mergeCell ref="E150:F150"/>
    <mergeCell ref="E8:F8"/>
    <mergeCell ref="G10:O10"/>
    <mergeCell ref="E145:F145"/>
    <mergeCell ref="E143:F143"/>
    <mergeCell ref="E148:F148"/>
    <mergeCell ref="E130:F130"/>
    <mergeCell ref="E139:F139"/>
    <mergeCell ref="E132:F132"/>
    <mergeCell ref="E133:F133"/>
    <mergeCell ref="B2:G2"/>
    <mergeCell ref="B4:G4"/>
    <mergeCell ref="B5:G5"/>
    <mergeCell ref="G7:M7"/>
    <mergeCell ref="B9:D9"/>
    <mergeCell ref="D6:F7"/>
    <mergeCell ref="B8:D8"/>
    <mergeCell ref="E9:G9"/>
    <mergeCell ref="B6:C7"/>
  </mergeCells>
  <phoneticPr fontId="5" type="noConversion"/>
  <conditionalFormatting sqref="B154:D156">
    <cfRule type="expression" dxfId="13" priority="94" stopIfTrue="1">
      <formula>"$D$56=Imię i Nazwisko"</formula>
    </cfRule>
  </conditionalFormatting>
  <conditionalFormatting sqref="E154:G156">
    <cfRule type="cellIs" dxfId="12" priority="95" stopIfTrue="1" operator="notEqual">
      <formula>"Imię i Nazwisko"</formula>
    </cfRule>
  </conditionalFormatting>
  <conditionalFormatting sqref="N154:O156">
    <cfRule type="cellIs" dxfId="11" priority="96" stopIfTrue="1" operator="notEqual">
      <formula>"Telefon, fax"</formula>
    </cfRule>
  </conditionalFormatting>
  <conditionalFormatting sqref="M12:M55 M128:M129 M60:M100 M131:M140 M143:M151 M104:M120">
    <cfRule type="expression" dxfId="10" priority="97" stopIfTrue="1">
      <formula>ISERROR(M12)</formula>
    </cfRule>
  </conditionalFormatting>
  <conditionalFormatting sqref="N151">
    <cfRule type="expression" dxfId="9" priority="98" stopIfTrue="1">
      <formula>ISERROR(N151)</formula>
    </cfRule>
  </conditionalFormatting>
  <conditionalFormatting sqref="M9:O9">
    <cfRule type="cellIs" dxfId="8" priority="99" stopIfTrue="1" operator="notEqual">
      <formula>$Q$9</formula>
    </cfRule>
  </conditionalFormatting>
  <conditionalFormatting sqref="D6">
    <cfRule type="cellIs" dxfId="7" priority="100" stopIfTrue="1" operator="notEqual">
      <formula>"Nazwa odbiorcy"</formula>
    </cfRule>
  </conditionalFormatting>
  <conditionalFormatting sqref="M56:M59">
    <cfRule type="expression" dxfId="6" priority="12" stopIfTrue="1">
      <formula>ISERROR(M56)</formula>
    </cfRule>
  </conditionalFormatting>
  <conditionalFormatting sqref="M130">
    <cfRule type="expression" dxfId="5" priority="9" stopIfTrue="1">
      <formula>ISERROR(M130)</formula>
    </cfRule>
  </conditionalFormatting>
  <conditionalFormatting sqref="M141:M142">
    <cfRule type="expression" dxfId="4" priority="8" stopIfTrue="1">
      <formula>ISERROR(M141)</formula>
    </cfRule>
  </conditionalFormatting>
  <conditionalFormatting sqref="M101:M103">
    <cfRule type="expression" dxfId="3" priority="6" stopIfTrue="1">
      <formula>ISERROR(M101)</formula>
    </cfRule>
  </conditionalFormatting>
  <conditionalFormatting sqref="M121:M123">
    <cfRule type="expression" dxfId="2" priority="4" stopIfTrue="1">
      <formula>ISERROR(M121)</formula>
    </cfRule>
  </conditionalFormatting>
  <conditionalFormatting sqref="N12:N123">
    <cfRule type="expression" dxfId="1" priority="2" stopIfTrue="1">
      <formula>ISERROR(N12)</formula>
    </cfRule>
  </conditionalFormatting>
  <conditionalFormatting sqref="N128:N150">
    <cfRule type="expression" dxfId="0" priority="1" stopIfTrue="1">
      <formula>ISERROR(N128)</formula>
    </cfRule>
  </conditionalFormatting>
  <hyperlinks>
    <hyperlink ref="B5" r:id="rId1" xr:uid="{00000000-0004-0000-0000-000000000000}"/>
    <hyperlink ref="D12" r:id="rId2" xr:uid="{00000000-0004-0000-0000-000001000000}"/>
    <hyperlink ref="D20" r:id="rId3" xr:uid="{00000000-0004-0000-0000-000003000000}"/>
    <hyperlink ref="D19" r:id="rId4" xr:uid="{00000000-0004-0000-0000-000004000000}"/>
    <hyperlink ref="D21" r:id="rId5" xr:uid="{00000000-0004-0000-0000-000005000000}"/>
    <hyperlink ref="D22" r:id="rId6" xr:uid="{00000000-0004-0000-0000-000006000000}"/>
    <hyperlink ref="D23" r:id="rId7" xr:uid="{00000000-0004-0000-0000-000007000000}"/>
    <hyperlink ref="D29" r:id="rId8" xr:uid="{00000000-0004-0000-0000-000008000000}"/>
    <hyperlink ref="D28" r:id="rId9" xr:uid="{00000000-0004-0000-0000-000009000000}"/>
    <hyperlink ref="D32" r:id="rId10" xr:uid="{00000000-0004-0000-0000-00000A000000}"/>
    <hyperlink ref="D34" r:id="rId11" xr:uid="{00000000-0004-0000-0000-00000B000000}"/>
    <hyperlink ref="D35" r:id="rId12" xr:uid="{00000000-0004-0000-0000-00000C000000}"/>
    <hyperlink ref="D36" r:id="rId13" xr:uid="{00000000-0004-0000-0000-00000D000000}"/>
    <hyperlink ref="D33" r:id="rId14" xr:uid="{00000000-0004-0000-0000-00000E000000}"/>
    <hyperlink ref="D62" r:id="rId15" xr:uid="{00000000-0004-0000-0000-00000F000000}"/>
    <hyperlink ref="D61" r:id="rId16" xr:uid="{00000000-0004-0000-0000-000010000000}"/>
    <hyperlink ref="D63" r:id="rId17" xr:uid="{00000000-0004-0000-0000-000011000000}"/>
    <hyperlink ref="D70" r:id="rId18" xr:uid="{00000000-0004-0000-0000-000012000000}"/>
    <hyperlink ref="D66" r:id="rId19" xr:uid="{00000000-0004-0000-0000-000013000000}"/>
    <hyperlink ref="D69" r:id="rId20" xr:uid="{00000000-0004-0000-0000-000014000000}"/>
    <hyperlink ref="D54" r:id="rId21" xr:uid="{00000000-0004-0000-0000-000015000000}"/>
    <hyperlink ref="D55" r:id="rId22" xr:uid="{00000000-0004-0000-0000-000016000000}"/>
    <hyperlink ref="D27" r:id="rId23" xr:uid="{00000000-0004-0000-0000-000017000000}"/>
    <hyperlink ref="D39" r:id="rId24" xr:uid="{00000000-0004-0000-0000-000018000000}"/>
    <hyperlink ref="D40" r:id="rId25" display="Twój Smak „PUSZYSTY” przyprawy" xr:uid="{00000000-0004-0000-0000-000019000000}"/>
    <hyperlink ref="D41" r:id="rId26" xr:uid="{00000000-0004-0000-0000-00001A000000}"/>
    <hyperlink ref="D16" r:id="rId27" xr:uid="{00000000-0004-0000-0000-00001B000000}"/>
    <hyperlink ref="D31" r:id="rId28" xr:uid="{00000000-0004-0000-0000-00001C000000}"/>
    <hyperlink ref="D52" r:id="rId29" xr:uid="{00000000-0004-0000-0000-00001D000000}"/>
    <hyperlink ref="D18" r:id="rId30" xr:uid="{00000000-0004-0000-0000-00001E000000}"/>
    <hyperlink ref="D53" r:id="rId31" xr:uid="{00000000-0004-0000-0000-00001F000000}"/>
    <hyperlink ref="D43" r:id="rId32" xr:uid="{00000000-0004-0000-0000-000020000000}"/>
    <hyperlink ref="D42" r:id="rId33" xr:uid="{00000000-0004-0000-0000-000021000000}"/>
    <hyperlink ref="D37" r:id="rId34" xr:uid="{00000000-0004-0000-0000-000022000000}"/>
    <hyperlink ref="D128" r:id="rId35" display="Twój Smak naturalny HoReCa" xr:uid="{00000000-0004-0000-0000-000023000000}"/>
    <hyperlink ref="D138" r:id="rId36" xr:uid="{00000000-0004-0000-0000-000024000000}"/>
    <hyperlink ref="D26" r:id="rId37" xr:uid="{00000000-0004-0000-0000-000025000000}"/>
    <hyperlink ref="D150" r:id="rId38" xr:uid="{00000000-0004-0000-0000-000026000000}"/>
    <hyperlink ref="D148" r:id="rId39" xr:uid="{00000000-0004-0000-0000-000027000000}"/>
    <hyperlink ref="D71" r:id="rId40" display="Jogurt Naturalny" xr:uid="{00000000-0004-0000-0000-000028000000}"/>
    <hyperlink ref="D74" r:id="rId41" display="Jogurt z Mascarpone &quot;Milandia&quot;" xr:uid="{00000000-0004-0000-0000-000029000000}"/>
    <hyperlink ref="D98" r:id="rId42" xr:uid="{00000000-0004-0000-0000-00002A000000}"/>
    <hyperlink ref="D99" r:id="rId43" xr:uid="{00000000-0004-0000-0000-00002B000000}"/>
    <hyperlink ref="D100" r:id="rId44" xr:uid="{00000000-0004-0000-0000-00002C000000}"/>
    <hyperlink ref="D104" r:id="rId45" xr:uid="{00000000-0004-0000-0000-00002D000000}"/>
    <hyperlink ref="D105" r:id="rId46" xr:uid="{00000000-0004-0000-0000-00002E000000}"/>
    <hyperlink ref="D120" r:id="rId47" xr:uid="{00000000-0004-0000-0000-00002F000000}"/>
    <hyperlink ref="D75" r:id="rId48" xr:uid="{00000000-0004-0000-0000-000030000000}"/>
    <hyperlink ref="D76" r:id="rId49" xr:uid="{00000000-0004-0000-0000-000031000000}"/>
    <hyperlink ref="D77" r:id="rId50" xr:uid="{00000000-0004-0000-0000-000032000000}"/>
    <hyperlink ref="D78" r:id="rId51" xr:uid="{00000000-0004-0000-0000-000033000000}"/>
    <hyperlink ref="D79" r:id="rId52" xr:uid="{00000000-0004-0000-0000-000034000000}"/>
    <hyperlink ref="D80" r:id="rId53" xr:uid="{00000000-0004-0000-0000-000035000000}"/>
    <hyperlink ref="D81" r:id="rId54" xr:uid="{00000000-0004-0000-0000-000036000000}"/>
    <hyperlink ref="D67" r:id="rId55" display="Śmietana 22%" xr:uid="{00000000-0004-0000-0000-000037000000}"/>
    <hyperlink ref="D88" r:id="rId56" xr:uid="{00000000-0004-0000-0000-000038000000}"/>
    <hyperlink ref="D89" r:id="rId57" xr:uid="{00000000-0004-0000-0000-000039000000}"/>
    <hyperlink ref="D91" r:id="rId58" display="Jogurt Piątuś truskawkowy" xr:uid="{00000000-0004-0000-0000-00003A000000}"/>
    <hyperlink ref="D24" r:id="rId59" xr:uid="{00000000-0004-0000-0000-00003B000000}"/>
    <hyperlink ref="D25" r:id="rId60" xr:uid="{00000000-0004-0000-0000-00003C000000}"/>
    <hyperlink ref="D73" r:id="rId61" xr:uid="{00000000-0004-0000-0000-00003D000000}"/>
    <hyperlink ref="D106" r:id="rId62" display="Mleko Ekologiczne min 3,5%" xr:uid="{00000000-0004-0000-0000-00003E000000}"/>
    <hyperlink ref="D45" r:id="rId63" display="Twój Smak „PUSZYSTY” z bazylią" xr:uid="{00000000-0004-0000-0000-00003F000000}"/>
    <hyperlink ref="D44" r:id="rId64" xr:uid="{00000000-0004-0000-0000-000040000000}"/>
    <hyperlink ref="D47" r:id="rId65" display="Serek Milandia naturalny" xr:uid="{00000000-0004-0000-0000-000041000000}"/>
    <hyperlink ref="D48" r:id="rId66" display="Serek Milandia z ziołami" xr:uid="{00000000-0004-0000-0000-000042000000}"/>
    <hyperlink ref="D131" r:id="rId67" display="Twój Smak naturalny HoReCa" xr:uid="{00000000-0004-0000-0000-000043000000}"/>
    <hyperlink ref="D107" r:id="rId68" display="Mleko Ekologiczne min 3,5%" xr:uid="{00000000-0004-0000-0000-000044000000}"/>
    <hyperlink ref="D14" r:id="rId69" display="Serek  wiejski 200g" xr:uid="{00000000-0004-0000-0000-000045000000}"/>
    <hyperlink ref="D143" r:id="rId70" display="Śmietanka 30% wiaderka" xr:uid="{00000000-0004-0000-0000-000046000000}"/>
    <hyperlink ref="D145" r:id="rId71" display="Śmietanka 30% wiaderka" xr:uid="{00000000-0004-0000-0000-000047000000}"/>
    <hyperlink ref="D151" r:id="rId72" display="Śmietanka 30% wiaderka" xr:uid="{00000000-0004-0000-0000-000048000000}"/>
    <hyperlink ref="D140" r:id="rId73" display="Mascarpone 5kg" xr:uid="{00000000-0004-0000-0000-00004A000000}"/>
    <hyperlink ref="D49" r:id="rId74" xr:uid="{00000000-0004-0000-0000-00004B000000}"/>
    <hyperlink ref="D50" r:id="rId75" display="Serek Milandia z ziołami" xr:uid="{00000000-0004-0000-0000-00004C000000}"/>
    <hyperlink ref="D51" r:id="rId76" display="Serek Milandia z ziołami" xr:uid="{00000000-0004-0000-0000-00004D000000}"/>
    <hyperlink ref="D129" r:id="rId77" display="Twój Smak naturalny HoReCa" xr:uid="{00000000-0004-0000-0000-00004E000000}"/>
    <hyperlink ref="D108" r:id="rId78" display="Mleko Wiejskie 3,2%" xr:uid="{00000000-0004-0000-0000-00004F000000}"/>
    <hyperlink ref="D109" r:id="rId79" display="Mleko Wiejskie 3,2%" xr:uid="{00000000-0004-0000-0000-000050000000}"/>
    <hyperlink ref="D72" r:id="rId80" display="Jogurt Naturalny" xr:uid="{00000000-0004-0000-0000-000051000000}"/>
    <hyperlink ref="D113" r:id="rId81" display="Mleko Wiejskie 3,2%" xr:uid="{00000000-0004-0000-0000-000052000000}"/>
    <hyperlink ref="D114" r:id="rId82" display="Mleko Wiejskie 3,2%" xr:uid="{00000000-0004-0000-0000-000053000000}"/>
    <hyperlink ref="D115" r:id="rId83" display="Mleko Wiejskie 3,2%" xr:uid="{00000000-0004-0000-0000-000054000000}"/>
    <hyperlink ref="D116" r:id="rId84" display="Mleko Wiejskie 3,2%" xr:uid="{00000000-0004-0000-0000-000055000000}"/>
    <hyperlink ref="D38" r:id="rId85" display="Twój Smak  ze szczypiorkiem" xr:uid="{00000000-0004-0000-0000-000056000000}"/>
    <hyperlink ref="D46" r:id="rId86" display="Twój Smak „PUSZYSTY” z bazylią" xr:uid="{00000000-0004-0000-0000-000057000000}"/>
    <hyperlink ref="D92" r:id="rId87" display="Mleko Wiejskie 3,2%" xr:uid="{00000000-0004-0000-0000-000058000000}"/>
    <hyperlink ref="D93" r:id="rId88" display="Mleko Wiejskie 3,2%" xr:uid="{00000000-0004-0000-0000-000059000000}"/>
    <hyperlink ref="D94" r:id="rId89" display="Mleko Wiejskie 3,2%" xr:uid="{00000000-0004-0000-0000-00005A000000}"/>
    <hyperlink ref="D95" r:id="rId90" display="Mleko Wiejskie 3,2%" xr:uid="{00000000-0004-0000-0000-00005B000000}"/>
    <hyperlink ref="D96" r:id="rId91" display="Mleko Wiejskie 3,2%" xr:uid="{00000000-0004-0000-0000-00005C000000}"/>
    <hyperlink ref="D15" r:id="rId92" display="Serek  wiejski 200g" xr:uid="{00000000-0004-0000-0000-00005D000000}"/>
    <hyperlink ref="D90" r:id="rId93" xr:uid="{00000000-0004-0000-0000-00005E000000}"/>
    <hyperlink ref="D87" r:id="rId94" display="Jogurt Piątuś truskawkowy" xr:uid="{00000000-0004-0000-0000-00005F000000}"/>
    <hyperlink ref="D117" r:id="rId95" display="Mleko Wiejskie 3,2%" xr:uid="{00000000-0004-0000-0000-000060000000}"/>
    <hyperlink ref="D118" r:id="rId96" display="Mleko Wiejskie 3,2%" xr:uid="{00000000-0004-0000-0000-000061000000}"/>
    <hyperlink ref="D68" r:id="rId97" display="Śmietana 22%" xr:uid="{00000000-0004-0000-0000-000062000000}"/>
    <hyperlink ref="D60" r:id="rId98" display="Śmietana 12%" xr:uid="{1977CA8E-0DC8-4631-BD88-DDC059DF584A}"/>
    <hyperlink ref="D110" r:id="rId99" display="Mleko Wiejskie 3,2%" xr:uid="{2A10B246-5CFB-4EC3-8859-3FDE8FAF6FE4}"/>
    <hyperlink ref="D17" r:id="rId100" xr:uid="{00000000-0004-0000-0000-000002000000}"/>
    <hyperlink ref="D56" r:id="rId101" display="Śmietana 12%" xr:uid="{FEC0159C-FADA-463A-906B-3BE6C362697A}"/>
    <hyperlink ref="D58" r:id="rId102" display="Śmietana 12%" xr:uid="{E20E9865-8474-4666-B5E7-05060345B3C1}"/>
    <hyperlink ref="D59" r:id="rId103" display="Śmietana 12%" xr:uid="{BF8A0129-CF14-48F6-AD18-6050501488C9}"/>
    <hyperlink ref="D57" r:id="rId104" display="Śmietana 12%" xr:uid="{B02A3D42-205F-42C4-A787-36DCED12EDF0}"/>
    <hyperlink ref="D97" r:id="rId105" display="Mleko Wiejskie 3,2%" xr:uid="{7BFE1CC3-207A-4606-95E0-D468BCC25C15}"/>
    <hyperlink ref="D130" r:id="rId106" display="Mascarpone 5kg" xr:uid="{5BCF261C-81D6-412D-9555-827402FE6F8B}"/>
    <hyperlink ref="D135" r:id="rId107" display="Śmietana 36% wiaderka" xr:uid="{00000000-0004-0000-0000-000049000000}"/>
    <hyperlink ref="D139" r:id="rId108" display="Mascarpone 5kg" xr:uid="{1A7A6E82-54ED-4B33-9656-7FAD7841D478}"/>
    <hyperlink ref="D132" r:id="rId109" display="Twój Smak naturalny HoReCa" xr:uid="{1A943284-DA24-4926-A0AD-36F5AF2B109F}"/>
    <hyperlink ref="D133" r:id="rId110" display="Twój Smak naturalny HoReCa" xr:uid="{5291240F-F181-4579-86A7-E1BA0B81EBE5}"/>
    <hyperlink ref="D141" r:id="rId111" display="Mleko Wiejskie 3,2%" xr:uid="{37B0BB9D-3517-4059-8209-436D690BCEA3}"/>
    <hyperlink ref="D142" r:id="rId112" display="Mleko Wiejskie 3,2%" xr:uid="{E2279511-DCE1-42B9-8C05-18D478E93A7A}"/>
  </hyperlinks>
  <pageMargins left="0.39370078740157483" right="0" top="0" bottom="0" header="0.31496062992125984" footer="0.31496062992125984"/>
  <pageSetup paperSize="9" scale="42" fitToHeight="3" orientation="portrait" blackAndWhite="1" errors="dash" horizontalDpi="4294967294" verticalDpi="4294967294" r:id="rId113"/>
  <headerFooter alignWithMargins="0">
    <oddFooter>Strona &amp;P z &amp;N</oddFooter>
  </headerFooter>
  <rowBreaks count="1" manualBreakCount="1">
    <brk id="107" min="1" max="14" man="1"/>
  </rowBreaks>
  <drawing r:id="rId114"/>
  <legacyDrawing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2"/>
  <sheetViews>
    <sheetView zoomScale="70" workbookViewId="0">
      <selection activeCell="E26" sqref="E26"/>
    </sheetView>
  </sheetViews>
  <sheetFormatPr defaultRowHeight="12.75" x14ac:dyDescent="0.2"/>
  <cols>
    <col min="1" max="1" width="31.85546875" bestFit="1" customWidth="1"/>
    <col min="2" max="2" width="9.42578125" bestFit="1" customWidth="1"/>
    <col min="3" max="3" width="15.7109375" bestFit="1" customWidth="1"/>
    <col min="4" max="4" width="16.42578125" bestFit="1" customWidth="1"/>
    <col min="5" max="5" width="19" bestFit="1" customWidth="1"/>
    <col min="6" max="6" width="19.28515625" style="60" bestFit="1" customWidth="1"/>
    <col min="7" max="7" width="17" bestFit="1" customWidth="1"/>
    <col min="8" max="9" width="18.42578125" bestFit="1" customWidth="1"/>
    <col min="10" max="10" width="10.140625" bestFit="1" customWidth="1"/>
    <col min="13" max="13" width="18.28515625" style="271" customWidth="1"/>
    <col min="14" max="14" width="8.7109375" bestFit="1" customWidth="1"/>
  </cols>
  <sheetData>
    <row r="1" spans="1:13" x14ac:dyDescent="0.2">
      <c r="A1" t="s">
        <v>74</v>
      </c>
      <c r="B1" t="s">
        <v>75</v>
      </c>
    </row>
    <row r="2" spans="1:13" x14ac:dyDescent="0.2">
      <c r="A2" t="s">
        <v>76</v>
      </c>
      <c r="B2" t="s">
        <v>77</v>
      </c>
      <c r="C2" t="s">
        <v>78</v>
      </c>
      <c r="D2" t="s">
        <v>79</v>
      </c>
      <c r="E2" t="s">
        <v>80</v>
      </c>
      <c r="F2" s="60" t="s">
        <v>81</v>
      </c>
      <c r="G2" t="s">
        <v>82</v>
      </c>
      <c r="H2" t="s">
        <v>92</v>
      </c>
      <c r="I2" t="s">
        <v>83</v>
      </c>
      <c r="J2" t="s">
        <v>84</v>
      </c>
    </row>
    <row r="6" spans="1:13" ht="15.75" x14ac:dyDescent="0.2">
      <c r="A6" s="46">
        <f>'DRUK ZAMÓWIENIA'!F163</f>
        <v>0</v>
      </c>
      <c r="B6">
        <v>1</v>
      </c>
      <c r="C6" s="46">
        <f>'DRUK ZAMÓWIENIA'!N163</f>
        <v>0</v>
      </c>
      <c r="D6">
        <v>1</v>
      </c>
      <c r="E6" s="59">
        <f>'DRUK ZAMÓWIENIA'!C12</f>
        <v>103002</v>
      </c>
      <c r="F6" s="61">
        <f t="shared" ref="F6:F69" ca="1" si="0">IF(ISERROR(L6),0,IF(L6="-",0,L6))</f>
        <v>0</v>
      </c>
      <c r="G6">
        <f>'DRUK ZAMÓWIENIA'!D163+10000</f>
        <v>10000</v>
      </c>
      <c r="H6">
        <v>1</v>
      </c>
      <c r="I6">
        <v>1</v>
      </c>
      <c r="J6" t="s">
        <v>85</v>
      </c>
      <c r="L6" s="47">
        <f ca="1">IF(M6="Wiaderko 10kg",'DRUK ZAMÓWIENIA'!G12/10,'DRUK ZAMÓWIENIA'!G12)</f>
        <v>0</v>
      </c>
      <c r="M6" s="271" t="str">
        <f>'DRUK ZAMÓWIENIA'!E12</f>
        <v xml:space="preserve">Kubek 200g </v>
      </c>
    </row>
    <row r="7" spans="1:13" ht="15.75" x14ac:dyDescent="0.2">
      <c r="A7">
        <f>A6</f>
        <v>0</v>
      </c>
      <c r="B7">
        <f>B6</f>
        <v>1</v>
      </c>
      <c r="C7">
        <f>C6</f>
        <v>0</v>
      </c>
      <c r="D7">
        <v>2</v>
      </c>
      <c r="E7" s="59">
        <f>'DRUK ZAMÓWIENIA'!C13</f>
        <v>103539</v>
      </c>
      <c r="F7" s="61">
        <f t="shared" ca="1" si="0"/>
        <v>0</v>
      </c>
      <c r="G7">
        <f>G6</f>
        <v>10000</v>
      </c>
      <c r="H7">
        <f>H6</f>
        <v>1</v>
      </c>
      <c r="I7">
        <f>I6</f>
        <v>1</v>
      </c>
      <c r="J7" t="str">
        <f>J6</f>
        <v>MN</v>
      </c>
      <c r="L7" s="47">
        <f ca="1">IF(M7="Wiaderko 10kg",'DRUK ZAMÓWIENIA'!G13/10,'DRUK ZAMÓWIENIA'!G13)</f>
        <v>0</v>
      </c>
      <c r="M7" s="271" t="str">
        <f>'DRUK ZAMÓWIENIA'!E13</f>
        <v xml:space="preserve">Kubek 200g </v>
      </c>
    </row>
    <row r="8" spans="1:13" ht="15.75" x14ac:dyDescent="0.2">
      <c r="A8">
        <f t="shared" ref="A8:C24" si="1">A7</f>
        <v>0</v>
      </c>
      <c r="B8">
        <f t="shared" si="1"/>
        <v>1</v>
      </c>
      <c r="C8">
        <f t="shared" si="1"/>
        <v>0</v>
      </c>
      <c r="D8">
        <v>3</v>
      </c>
      <c r="E8" s="59">
        <f>'DRUK ZAMÓWIENIA'!C14</f>
        <v>103060</v>
      </c>
      <c r="F8" s="61">
        <f t="shared" ca="1" si="0"/>
        <v>0</v>
      </c>
      <c r="G8">
        <f t="shared" ref="G8:J24" si="2">G7</f>
        <v>10000</v>
      </c>
      <c r="H8">
        <f t="shared" si="2"/>
        <v>1</v>
      </c>
      <c r="I8">
        <f t="shared" si="2"/>
        <v>1</v>
      </c>
      <c r="J8" t="str">
        <f t="shared" si="2"/>
        <v>MN</v>
      </c>
      <c r="L8" s="47">
        <f ca="1">IF(M8="Wiaderko 10kg",'DRUK ZAMÓWIENIA'!G14/10,'DRUK ZAMÓWIENIA'!G14)</f>
        <v>0</v>
      </c>
      <c r="M8" s="271" t="str">
        <f>'DRUK ZAMÓWIENIA'!E14</f>
        <v xml:space="preserve">Kubek 200g </v>
      </c>
    </row>
    <row r="9" spans="1:13" ht="15.75" x14ac:dyDescent="0.2">
      <c r="A9">
        <f t="shared" si="1"/>
        <v>0</v>
      </c>
      <c r="B9">
        <f t="shared" si="1"/>
        <v>1</v>
      </c>
      <c r="C9">
        <f t="shared" si="1"/>
        <v>0</v>
      </c>
      <c r="D9">
        <v>4</v>
      </c>
      <c r="E9" s="59">
        <f>'DRUK ZAMÓWIENIA'!C16</f>
        <v>103003</v>
      </c>
      <c r="F9" s="61">
        <f t="shared" ca="1" si="0"/>
        <v>0</v>
      </c>
      <c r="G9">
        <f t="shared" si="2"/>
        <v>10000</v>
      </c>
      <c r="H9">
        <f t="shared" si="2"/>
        <v>1</v>
      </c>
      <c r="I9">
        <f t="shared" si="2"/>
        <v>1</v>
      </c>
      <c r="J9" t="str">
        <f t="shared" si="2"/>
        <v>MN</v>
      </c>
      <c r="L9" s="47">
        <f ca="1">IF(M9="Wiaderko 10kg",'DRUK ZAMÓWIENIA'!G16/10,'DRUK ZAMÓWIENIA'!G16)</f>
        <v>0</v>
      </c>
      <c r="M9" s="271" t="str">
        <f>'DRUK ZAMÓWIENIA'!E16</f>
        <v>Kubek 500g</v>
      </c>
    </row>
    <row r="10" spans="1:13" ht="15.75" x14ac:dyDescent="0.2">
      <c r="A10">
        <f t="shared" si="1"/>
        <v>0</v>
      </c>
      <c r="B10">
        <f t="shared" si="1"/>
        <v>1</v>
      </c>
      <c r="C10">
        <f t="shared" si="1"/>
        <v>0</v>
      </c>
      <c r="D10">
        <v>5</v>
      </c>
      <c r="E10" s="59">
        <f>'DRUK ZAMÓWIENIA'!C17</f>
        <v>103001</v>
      </c>
      <c r="F10" s="61">
        <f t="shared" ca="1" si="0"/>
        <v>0</v>
      </c>
      <c r="G10">
        <f t="shared" si="2"/>
        <v>10000</v>
      </c>
      <c r="H10">
        <f t="shared" si="2"/>
        <v>1</v>
      </c>
      <c r="I10">
        <f t="shared" si="2"/>
        <v>1</v>
      </c>
      <c r="J10" t="str">
        <f t="shared" si="2"/>
        <v>MN</v>
      </c>
      <c r="L10" s="47">
        <f ca="1">IF(M10="Wiaderko 10kg",'DRUK ZAMÓWIENIA'!G17/10,'DRUK ZAMÓWIENIA'!G17)</f>
        <v>0</v>
      </c>
      <c r="M10" s="271" t="str">
        <f>'DRUK ZAMÓWIENIA'!E17</f>
        <v xml:space="preserve">Kubek 150g </v>
      </c>
    </row>
    <row r="11" spans="1:13" ht="15.75" x14ac:dyDescent="0.2">
      <c r="A11">
        <f t="shared" si="1"/>
        <v>0</v>
      </c>
      <c r="B11">
        <f t="shared" si="1"/>
        <v>1</v>
      </c>
      <c r="C11">
        <f t="shared" si="1"/>
        <v>0</v>
      </c>
      <c r="D11">
        <v>6</v>
      </c>
      <c r="E11" s="59">
        <f>'DRUK ZAMÓWIENIA'!C18</f>
        <v>103010</v>
      </c>
      <c r="F11" s="61">
        <f t="shared" ca="1" si="0"/>
        <v>0</v>
      </c>
      <c r="G11">
        <f t="shared" si="2"/>
        <v>10000</v>
      </c>
      <c r="H11">
        <f t="shared" si="2"/>
        <v>1</v>
      </c>
      <c r="I11">
        <f t="shared" si="2"/>
        <v>1</v>
      </c>
      <c r="J11" t="str">
        <f t="shared" si="2"/>
        <v>MN</v>
      </c>
      <c r="L11" s="47">
        <f ca="1">IF(M11="Wiaderko 10kg",'DRUK ZAMÓWIENIA'!G18/10,'DRUK ZAMÓWIENIA'!G18)</f>
        <v>0</v>
      </c>
      <c r="M11" s="271" t="str">
        <f>'DRUK ZAMÓWIENIA'!E18</f>
        <v>Kubek 500g</v>
      </c>
    </row>
    <row r="12" spans="1:13" ht="15.75" x14ac:dyDescent="0.2">
      <c r="A12">
        <f t="shared" si="1"/>
        <v>0</v>
      </c>
      <c r="B12">
        <f t="shared" si="1"/>
        <v>1</v>
      </c>
      <c r="C12">
        <f t="shared" si="1"/>
        <v>0</v>
      </c>
      <c r="D12">
        <v>7</v>
      </c>
      <c r="E12" s="59">
        <f>'DRUK ZAMÓWIENIA'!C19</f>
        <v>103006</v>
      </c>
      <c r="F12" s="61">
        <f t="shared" ca="1" si="0"/>
        <v>0</v>
      </c>
      <c r="G12">
        <f t="shared" si="2"/>
        <v>10000</v>
      </c>
      <c r="H12">
        <f t="shared" si="2"/>
        <v>1</v>
      </c>
      <c r="I12">
        <f t="shared" si="2"/>
        <v>1</v>
      </c>
      <c r="J12" t="str">
        <f t="shared" si="2"/>
        <v>MN</v>
      </c>
      <c r="L12" s="47">
        <f ca="1">IF(M12="Wiaderko 10kg",'DRUK ZAMÓWIENIA'!G19/10,'DRUK ZAMÓWIENIA'!G19)</f>
        <v>0</v>
      </c>
      <c r="M12" s="271" t="str">
        <f>'DRUK ZAMÓWIENIA'!E19</f>
        <v xml:space="preserve">Kubek 150g </v>
      </c>
    </row>
    <row r="13" spans="1:13" ht="15.75" x14ac:dyDescent="0.2">
      <c r="A13">
        <f t="shared" si="1"/>
        <v>0</v>
      </c>
      <c r="B13">
        <f t="shared" si="1"/>
        <v>1</v>
      </c>
      <c r="C13">
        <f t="shared" si="1"/>
        <v>0</v>
      </c>
      <c r="D13">
        <v>8</v>
      </c>
      <c r="E13" s="59">
        <f>'DRUK ZAMÓWIENIA'!C20</f>
        <v>103046</v>
      </c>
      <c r="F13" s="61">
        <f t="shared" ca="1" si="0"/>
        <v>0</v>
      </c>
      <c r="G13">
        <f t="shared" si="2"/>
        <v>10000</v>
      </c>
      <c r="H13">
        <f t="shared" si="2"/>
        <v>1</v>
      </c>
      <c r="I13">
        <f t="shared" si="2"/>
        <v>1</v>
      </c>
      <c r="J13" t="str">
        <f t="shared" si="2"/>
        <v>MN</v>
      </c>
      <c r="L13" s="47">
        <f ca="1">IF(M13="Wiaderko 10kg",'DRUK ZAMÓWIENIA'!G20/10,'DRUK ZAMÓWIENIA'!G20)</f>
        <v>0</v>
      </c>
      <c r="M13" s="271" t="str">
        <f>'DRUK ZAMÓWIENIA'!E20</f>
        <v>Kubek 150g</v>
      </c>
    </row>
    <row r="14" spans="1:13" ht="15.75" x14ac:dyDescent="0.2">
      <c r="A14">
        <f t="shared" si="1"/>
        <v>0</v>
      </c>
      <c r="B14">
        <f t="shared" si="1"/>
        <v>1</v>
      </c>
      <c r="C14">
        <f t="shared" si="1"/>
        <v>0</v>
      </c>
      <c r="D14">
        <v>9</v>
      </c>
      <c r="E14" s="59">
        <f>'DRUK ZAMÓWIENIA'!C21</f>
        <v>103045</v>
      </c>
      <c r="F14" s="61">
        <f t="shared" ca="1" si="0"/>
        <v>0</v>
      </c>
      <c r="G14">
        <f t="shared" si="2"/>
        <v>10000</v>
      </c>
      <c r="H14">
        <f t="shared" si="2"/>
        <v>1</v>
      </c>
      <c r="I14">
        <f t="shared" si="2"/>
        <v>1</v>
      </c>
      <c r="J14" t="str">
        <f t="shared" si="2"/>
        <v>MN</v>
      </c>
      <c r="L14" s="47">
        <f ca="1">IF(M14="Wiaderko 10kg",'DRUK ZAMÓWIENIA'!G21/10,'DRUK ZAMÓWIENIA'!G21)</f>
        <v>0</v>
      </c>
      <c r="M14" s="271" t="str">
        <f>'DRUK ZAMÓWIENIA'!E21</f>
        <v xml:space="preserve">Kubek 150g </v>
      </c>
    </row>
    <row r="15" spans="1:13" ht="15.75" x14ac:dyDescent="0.2">
      <c r="A15">
        <f t="shared" si="1"/>
        <v>0</v>
      </c>
      <c r="B15">
        <f t="shared" si="1"/>
        <v>1</v>
      </c>
      <c r="C15">
        <f t="shared" si="1"/>
        <v>0</v>
      </c>
      <c r="D15">
        <v>10</v>
      </c>
      <c r="E15" s="59">
        <f>'DRUK ZAMÓWIENIA'!C22</f>
        <v>103044</v>
      </c>
      <c r="F15" s="61">
        <f t="shared" ca="1" si="0"/>
        <v>0</v>
      </c>
      <c r="G15">
        <f t="shared" si="2"/>
        <v>10000</v>
      </c>
      <c r="H15">
        <f t="shared" si="2"/>
        <v>1</v>
      </c>
      <c r="I15">
        <f t="shared" si="2"/>
        <v>1</v>
      </c>
      <c r="J15" t="str">
        <f t="shared" si="2"/>
        <v>MN</v>
      </c>
      <c r="L15" s="47">
        <f ca="1">IF(M15="Wiaderko 10kg",'DRUK ZAMÓWIENIA'!G22/10,'DRUK ZAMÓWIENIA'!G22)</f>
        <v>0</v>
      </c>
      <c r="M15" s="271" t="str">
        <f>'DRUK ZAMÓWIENIA'!E22</f>
        <v xml:space="preserve">Kubek 150g </v>
      </c>
    </row>
    <row r="16" spans="1:13" ht="15.75" x14ac:dyDescent="0.2">
      <c r="A16">
        <f>A15</f>
        <v>0</v>
      </c>
      <c r="B16">
        <f>B15</f>
        <v>1</v>
      </c>
      <c r="C16">
        <f>C15</f>
        <v>0</v>
      </c>
      <c r="D16">
        <v>11</v>
      </c>
      <c r="E16" s="59">
        <f>'DRUK ZAMÓWIENIA'!C23</f>
        <v>103047</v>
      </c>
      <c r="F16" s="61">
        <f t="shared" ca="1" si="0"/>
        <v>0</v>
      </c>
      <c r="G16">
        <f>G15</f>
        <v>10000</v>
      </c>
      <c r="H16">
        <f>H15</f>
        <v>1</v>
      </c>
      <c r="I16">
        <f>I15</f>
        <v>1</v>
      </c>
      <c r="J16" t="str">
        <f>J15</f>
        <v>MN</v>
      </c>
      <c r="L16" s="47">
        <f ca="1">IF(M16="Wiaderko 10kg",'DRUK ZAMÓWIENIA'!G23/10,'DRUK ZAMÓWIENIA'!G23)</f>
        <v>0</v>
      </c>
      <c r="M16" s="271" t="str">
        <f>'DRUK ZAMÓWIENIA'!E23</f>
        <v xml:space="preserve">Kubek 150g </v>
      </c>
    </row>
    <row r="17" spans="1:13" ht="15.75" x14ac:dyDescent="0.2">
      <c r="A17">
        <f t="shared" si="1"/>
        <v>0</v>
      </c>
      <c r="B17">
        <f t="shared" si="1"/>
        <v>1</v>
      </c>
      <c r="C17">
        <f t="shared" si="1"/>
        <v>0</v>
      </c>
      <c r="D17">
        <v>12</v>
      </c>
      <c r="E17" s="59">
        <f>'DRUK ZAMÓWIENIA'!C24</f>
        <v>103050</v>
      </c>
      <c r="F17" s="61">
        <f t="shared" ca="1" si="0"/>
        <v>0</v>
      </c>
      <c r="G17">
        <f t="shared" si="2"/>
        <v>10000</v>
      </c>
      <c r="H17">
        <f t="shared" si="2"/>
        <v>1</v>
      </c>
      <c r="I17">
        <f t="shared" si="2"/>
        <v>1</v>
      </c>
      <c r="J17" t="str">
        <f t="shared" si="2"/>
        <v>MN</v>
      </c>
      <c r="L17" s="47">
        <f ca="1">IF(M17="Wiaderko 10kg",'DRUK ZAMÓWIENIA'!G24/10,'DRUK ZAMÓWIENIA'!G24)</f>
        <v>0</v>
      </c>
      <c r="M17" s="271" t="str">
        <f>'DRUK ZAMÓWIENIA'!E24</f>
        <v xml:space="preserve">Kubek 150g </v>
      </c>
    </row>
    <row r="18" spans="1:13" ht="15.75" x14ac:dyDescent="0.2">
      <c r="A18">
        <f t="shared" si="1"/>
        <v>0</v>
      </c>
      <c r="B18">
        <f t="shared" si="1"/>
        <v>1</v>
      </c>
      <c r="C18">
        <f t="shared" si="1"/>
        <v>0</v>
      </c>
      <c r="D18">
        <v>13</v>
      </c>
      <c r="E18" s="59">
        <f>'DRUK ZAMÓWIENIA'!C25</f>
        <v>103051</v>
      </c>
      <c r="F18" s="61">
        <f t="shared" ca="1" si="0"/>
        <v>0</v>
      </c>
      <c r="G18">
        <f t="shared" si="2"/>
        <v>10000</v>
      </c>
      <c r="H18">
        <f t="shared" si="2"/>
        <v>1</v>
      </c>
      <c r="I18">
        <f t="shared" si="2"/>
        <v>1</v>
      </c>
      <c r="J18" t="str">
        <f t="shared" si="2"/>
        <v>MN</v>
      </c>
      <c r="L18" s="47">
        <f ca="1">IF(M18="Wiaderko 10kg",'DRUK ZAMÓWIENIA'!G25/10,'DRUK ZAMÓWIENIA'!G25)</f>
        <v>0</v>
      </c>
      <c r="M18" s="271" t="str">
        <f>'DRUK ZAMÓWIENIA'!E25</f>
        <v xml:space="preserve">Kubek 150g </v>
      </c>
    </row>
    <row r="19" spans="1:13" ht="15.75" x14ac:dyDescent="0.2">
      <c r="A19">
        <f t="shared" ref="A19:C20" si="3">A18</f>
        <v>0</v>
      </c>
      <c r="B19">
        <f t="shared" si="3"/>
        <v>1</v>
      </c>
      <c r="C19">
        <f t="shared" si="3"/>
        <v>0</v>
      </c>
      <c r="D19">
        <v>14</v>
      </c>
      <c r="E19" s="59">
        <f>'DRUK ZAMÓWIENIA'!C26</f>
        <v>103009</v>
      </c>
      <c r="F19" s="61">
        <f t="shared" ca="1" si="0"/>
        <v>0</v>
      </c>
      <c r="G19">
        <f>G18</f>
        <v>10000</v>
      </c>
      <c r="H19">
        <f>H18</f>
        <v>1</v>
      </c>
      <c r="I19">
        <f>I18</f>
        <v>1</v>
      </c>
      <c r="J19" t="str">
        <f>J18</f>
        <v>MN</v>
      </c>
      <c r="L19" s="47">
        <f ca="1">IF(M19="Wiaderko 10kg",'DRUK ZAMÓWIENIA'!G26/10,'DRUK ZAMÓWIENIA'!G26)</f>
        <v>0</v>
      </c>
      <c r="M19" s="271" t="str">
        <f>'DRUK ZAMÓWIENIA'!E26</f>
        <v>Kubek 150g</v>
      </c>
    </row>
    <row r="20" spans="1:13" ht="15.75" x14ac:dyDescent="0.2">
      <c r="A20">
        <f t="shared" si="3"/>
        <v>0</v>
      </c>
      <c r="B20">
        <f t="shared" si="3"/>
        <v>1</v>
      </c>
      <c r="C20">
        <f t="shared" si="3"/>
        <v>0</v>
      </c>
      <c r="D20">
        <v>15</v>
      </c>
      <c r="E20" s="59" t="e">
        <f>'DRUK ZAMÓWIENIA'!#REF!</f>
        <v>#REF!</v>
      </c>
      <c r="F20" s="61">
        <f t="shared" si="0"/>
        <v>0</v>
      </c>
      <c r="G20">
        <f>G18</f>
        <v>10000</v>
      </c>
      <c r="H20">
        <f>H18</f>
        <v>1</v>
      </c>
      <c r="I20">
        <f>I18</f>
        <v>1</v>
      </c>
      <c r="J20" t="str">
        <f>J18</f>
        <v>MN</v>
      </c>
      <c r="L20" s="47" t="e">
        <f>IF(M20="Wiaderko 10kg",'DRUK ZAMÓWIENIA'!#REF!/10,'DRUK ZAMÓWIENIA'!#REF!)</f>
        <v>#REF!</v>
      </c>
      <c r="M20" s="271" t="e">
        <f>'DRUK ZAMÓWIENIA'!#REF!</f>
        <v>#REF!</v>
      </c>
    </row>
    <row r="21" spans="1:13" ht="15.75" x14ac:dyDescent="0.2">
      <c r="A21">
        <f t="shared" si="1"/>
        <v>0</v>
      </c>
      <c r="B21">
        <f t="shared" si="1"/>
        <v>1</v>
      </c>
      <c r="C21">
        <f t="shared" si="1"/>
        <v>0</v>
      </c>
      <c r="D21">
        <v>16</v>
      </c>
      <c r="E21" s="59" t="e">
        <f>'DRUK ZAMÓWIENIA'!#REF!</f>
        <v>#REF!</v>
      </c>
      <c r="F21" s="61">
        <f t="shared" si="0"/>
        <v>0</v>
      </c>
      <c r="G21">
        <f t="shared" si="2"/>
        <v>10000</v>
      </c>
      <c r="H21">
        <f t="shared" si="2"/>
        <v>1</v>
      </c>
      <c r="I21">
        <f t="shared" si="2"/>
        <v>1</v>
      </c>
      <c r="J21" t="str">
        <f t="shared" si="2"/>
        <v>MN</v>
      </c>
      <c r="L21" s="47" t="e">
        <f>IF(M21="Wiaderko 10kg",'DRUK ZAMÓWIENIA'!#REF!/10,'DRUK ZAMÓWIENIA'!#REF!)</f>
        <v>#REF!</v>
      </c>
      <c r="M21" s="271" t="e">
        <f>'DRUK ZAMÓWIENIA'!#REF!</f>
        <v>#REF!</v>
      </c>
    </row>
    <row r="22" spans="1:13" ht="15.75" x14ac:dyDescent="0.2">
      <c r="A22">
        <f t="shared" si="1"/>
        <v>0</v>
      </c>
      <c r="B22">
        <f t="shared" si="1"/>
        <v>1</v>
      </c>
      <c r="C22">
        <f t="shared" si="1"/>
        <v>0</v>
      </c>
      <c r="D22">
        <v>17</v>
      </c>
      <c r="E22" s="59">
        <f>'DRUK ZAMÓWIENIA'!C27</f>
        <v>105004</v>
      </c>
      <c r="F22" s="61">
        <f t="shared" ca="1" si="0"/>
        <v>0</v>
      </c>
      <c r="G22">
        <f t="shared" si="2"/>
        <v>10000</v>
      </c>
      <c r="H22">
        <f t="shared" si="2"/>
        <v>1</v>
      </c>
      <c r="I22">
        <f t="shared" si="2"/>
        <v>1</v>
      </c>
      <c r="J22" t="str">
        <f t="shared" si="2"/>
        <v>MN</v>
      </c>
      <c r="L22" s="47">
        <f ca="1">IF(M22="Wiaderko 10kg",'DRUK ZAMÓWIENIA'!G27/10,'DRUK ZAMÓWIENIA'!G27)</f>
        <v>0</v>
      </c>
      <c r="M22" s="271" t="str">
        <f>'DRUK ZAMÓWIENIA'!E27</f>
        <v>Klinek 250g</v>
      </c>
    </row>
    <row r="23" spans="1:13" ht="15.75" x14ac:dyDescent="0.2">
      <c r="A23">
        <f t="shared" si="1"/>
        <v>0</v>
      </c>
      <c r="B23">
        <f t="shared" si="1"/>
        <v>1</v>
      </c>
      <c r="C23">
        <f t="shared" si="1"/>
        <v>0</v>
      </c>
      <c r="D23">
        <v>18</v>
      </c>
      <c r="E23" s="59">
        <f>'DRUK ZAMÓWIENIA'!C28</f>
        <v>105001</v>
      </c>
      <c r="F23" s="61">
        <f t="shared" ca="1" si="0"/>
        <v>0</v>
      </c>
      <c r="G23">
        <f t="shared" si="2"/>
        <v>10000</v>
      </c>
      <c r="H23">
        <f t="shared" si="2"/>
        <v>1</v>
      </c>
      <c r="I23">
        <f t="shared" si="2"/>
        <v>1</v>
      </c>
      <c r="J23" t="str">
        <f t="shared" si="2"/>
        <v>MN</v>
      </c>
      <c r="L23" s="47">
        <f ca="1">IF(M23="Wiaderko 10kg",'DRUK ZAMÓWIENIA'!G28/10,'DRUK ZAMÓWIENIA'!G28)</f>
        <v>0</v>
      </c>
      <c r="M23" s="271" t="str">
        <f>'DRUK ZAMÓWIENIA'!E28</f>
        <v>Klinek 250g</v>
      </c>
    </row>
    <row r="24" spans="1:13" ht="15.75" x14ac:dyDescent="0.2">
      <c r="A24">
        <f t="shared" si="1"/>
        <v>0</v>
      </c>
      <c r="B24">
        <f t="shared" si="1"/>
        <v>1</v>
      </c>
      <c r="C24">
        <f t="shared" si="1"/>
        <v>0</v>
      </c>
      <c r="D24">
        <v>19</v>
      </c>
      <c r="E24" s="59">
        <f>'DRUK ZAMÓWIENIA'!C29</f>
        <v>105002</v>
      </c>
      <c r="F24" s="61">
        <f t="shared" ca="1" si="0"/>
        <v>0</v>
      </c>
      <c r="G24">
        <f t="shared" si="2"/>
        <v>10000</v>
      </c>
      <c r="H24">
        <f t="shared" si="2"/>
        <v>1</v>
      </c>
      <c r="I24">
        <f t="shared" si="2"/>
        <v>1</v>
      </c>
      <c r="J24" t="str">
        <f t="shared" si="2"/>
        <v>MN</v>
      </c>
      <c r="L24" s="47">
        <f ca="1">IF(M24="Wiaderko 10kg",'DRUK ZAMÓWIENIA'!G29/10,'DRUK ZAMÓWIENIA'!G29)</f>
        <v>0</v>
      </c>
      <c r="M24" s="271" t="str">
        <f>'DRUK ZAMÓWIENIA'!E29</f>
        <v>Klinek 250g</v>
      </c>
    </row>
    <row r="25" spans="1:13" ht="15.75" x14ac:dyDescent="0.2">
      <c r="A25">
        <f t="shared" ref="A25:C41" si="4">A24</f>
        <v>0</v>
      </c>
      <c r="B25">
        <f t="shared" si="4"/>
        <v>1</v>
      </c>
      <c r="C25">
        <f t="shared" si="4"/>
        <v>0</v>
      </c>
      <c r="D25">
        <v>20</v>
      </c>
      <c r="E25" s="59">
        <f>'DRUK ZAMÓWIENIA'!C30</f>
        <v>105511</v>
      </c>
      <c r="F25" s="61">
        <f t="shared" ca="1" si="0"/>
        <v>0</v>
      </c>
      <c r="G25">
        <f t="shared" ref="G25:J41" si="5">G24</f>
        <v>10000</v>
      </c>
      <c r="H25">
        <f t="shared" si="5"/>
        <v>1</v>
      </c>
      <c r="I25">
        <f t="shared" si="5"/>
        <v>1</v>
      </c>
      <c r="J25" t="str">
        <f t="shared" si="5"/>
        <v>MN</v>
      </c>
      <c r="L25" s="47">
        <f ca="1">IF(M25="Wiaderko 10kg",'DRUK ZAMÓWIENIA'!G30/10,'DRUK ZAMÓWIENIA'!G30)</f>
        <v>0</v>
      </c>
      <c r="M25" s="271" t="str">
        <f>'DRUK ZAMÓWIENIA'!E30</f>
        <v>Klinek 250g</v>
      </c>
    </row>
    <row r="26" spans="1:13" ht="15.75" x14ac:dyDescent="0.2">
      <c r="A26">
        <f t="shared" si="4"/>
        <v>0</v>
      </c>
      <c r="B26">
        <f t="shared" si="4"/>
        <v>1</v>
      </c>
      <c r="C26">
        <f t="shared" si="4"/>
        <v>0</v>
      </c>
      <c r="D26">
        <v>21</v>
      </c>
      <c r="E26" s="59">
        <f>'DRUK ZAMÓWIENIA'!C31</f>
        <v>105005</v>
      </c>
      <c r="F26" s="61">
        <f t="shared" ca="1" si="0"/>
        <v>0</v>
      </c>
      <c r="G26">
        <f t="shared" si="5"/>
        <v>10000</v>
      </c>
      <c r="H26">
        <f t="shared" si="5"/>
        <v>1</v>
      </c>
      <c r="I26">
        <f t="shared" si="5"/>
        <v>1</v>
      </c>
      <c r="J26" t="str">
        <f t="shared" si="5"/>
        <v>MN</v>
      </c>
      <c r="L26" s="47">
        <f ca="1">IF(M26="Wiaderko 10kg",'DRUK ZAMÓWIENIA'!G31/10,'DRUK ZAMÓWIENIA'!G31)</f>
        <v>0</v>
      </c>
      <c r="M26" s="271" t="str">
        <f>'DRUK ZAMÓWIENIA'!E31</f>
        <v>Wiaderko 1kg</v>
      </c>
    </row>
    <row r="27" spans="1:13" ht="15.75" x14ac:dyDescent="0.2">
      <c r="A27">
        <f t="shared" si="4"/>
        <v>0</v>
      </c>
      <c r="B27">
        <f t="shared" si="4"/>
        <v>1</v>
      </c>
      <c r="C27">
        <f t="shared" si="4"/>
        <v>0</v>
      </c>
      <c r="D27">
        <v>22</v>
      </c>
      <c r="E27" s="59">
        <f>'DRUK ZAMÓWIENIA'!C32</f>
        <v>104015</v>
      </c>
      <c r="F27" s="61">
        <f t="shared" ca="1" si="0"/>
        <v>0</v>
      </c>
      <c r="G27">
        <f t="shared" si="5"/>
        <v>10000</v>
      </c>
      <c r="H27">
        <f t="shared" si="5"/>
        <v>1</v>
      </c>
      <c r="I27">
        <f t="shared" si="5"/>
        <v>1</v>
      </c>
      <c r="J27" t="str">
        <f t="shared" si="5"/>
        <v>MN</v>
      </c>
      <c r="L27" s="47">
        <f ca="1">IF(M27="Wiaderko 10kg",'DRUK ZAMÓWIENIA'!G32/10,'DRUK ZAMÓWIENIA'!G32)</f>
        <v>0</v>
      </c>
      <c r="M27" s="271" t="str">
        <f>'DRUK ZAMÓWIENIA'!E32</f>
        <v xml:space="preserve">Kubek 135g </v>
      </c>
    </row>
    <row r="28" spans="1:13" ht="15.75" x14ac:dyDescent="0.2">
      <c r="A28">
        <f t="shared" si="4"/>
        <v>0</v>
      </c>
      <c r="B28">
        <f t="shared" si="4"/>
        <v>1</v>
      </c>
      <c r="C28">
        <f t="shared" si="4"/>
        <v>0</v>
      </c>
      <c r="D28">
        <v>23</v>
      </c>
      <c r="E28" s="59">
        <f>'DRUK ZAMÓWIENIA'!C33</f>
        <v>104006</v>
      </c>
      <c r="F28" s="61">
        <f t="shared" ca="1" si="0"/>
        <v>0</v>
      </c>
      <c r="G28">
        <f t="shared" si="5"/>
        <v>10000</v>
      </c>
      <c r="H28">
        <f t="shared" si="5"/>
        <v>1</v>
      </c>
      <c r="I28">
        <f t="shared" si="5"/>
        <v>1</v>
      </c>
      <c r="J28" t="str">
        <f t="shared" si="5"/>
        <v>MN</v>
      </c>
      <c r="L28" s="47">
        <f ca="1">IF(M28="Wiaderko 10kg",'DRUK ZAMÓWIENIA'!G33/10,'DRUK ZAMÓWIENIA'!G33)</f>
        <v>0</v>
      </c>
      <c r="M28" s="271" t="str">
        <f>'DRUK ZAMÓWIENIA'!E33</f>
        <v xml:space="preserve">Kubek 200g </v>
      </c>
    </row>
    <row r="29" spans="1:13" ht="15.75" x14ac:dyDescent="0.2">
      <c r="A29">
        <f t="shared" si="4"/>
        <v>0</v>
      </c>
      <c r="B29">
        <f t="shared" si="4"/>
        <v>1</v>
      </c>
      <c r="C29">
        <f t="shared" si="4"/>
        <v>0</v>
      </c>
      <c r="D29">
        <v>24</v>
      </c>
      <c r="E29" s="59">
        <f>'DRUK ZAMÓWIENIA'!C34</f>
        <v>104017</v>
      </c>
      <c r="F29" s="61">
        <f t="shared" ca="1" si="0"/>
        <v>0</v>
      </c>
      <c r="G29">
        <f t="shared" si="5"/>
        <v>10000</v>
      </c>
      <c r="H29">
        <f t="shared" si="5"/>
        <v>1</v>
      </c>
      <c r="I29">
        <f t="shared" si="5"/>
        <v>1</v>
      </c>
      <c r="J29" t="str">
        <f t="shared" si="5"/>
        <v>MN</v>
      </c>
      <c r="L29" s="47">
        <f ca="1">IF(M29="Wiaderko 10kg",'DRUK ZAMÓWIENIA'!G34/10,'DRUK ZAMÓWIENIA'!G34)</f>
        <v>0</v>
      </c>
      <c r="M29" s="271" t="str">
        <f>'DRUK ZAMÓWIENIA'!E34</f>
        <v xml:space="preserve">Kubek 135g </v>
      </c>
    </row>
    <row r="30" spans="1:13" ht="15.75" x14ac:dyDescent="0.2">
      <c r="A30">
        <f>A29</f>
        <v>0</v>
      </c>
      <c r="B30">
        <f>B29</f>
        <v>1</v>
      </c>
      <c r="C30">
        <f>C29</f>
        <v>0</v>
      </c>
      <c r="D30">
        <v>25</v>
      </c>
      <c r="E30" s="59">
        <f>'DRUK ZAMÓWIENIA'!C35</f>
        <v>104016</v>
      </c>
      <c r="F30" s="61">
        <f t="shared" ca="1" si="0"/>
        <v>0</v>
      </c>
      <c r="G30">
        <f>G29</f>
        <v>10000</v>
      </c>
      <c r="H30">
        <f>H29</f>
        <v>1</v>
      </c>
      <c r="I30">
        <f>I29</f>
        <v>1</v>
      </c>
      <c r="J30" t="str">
        <f>J29</f>
        <v>MN</v>
      </c>
      <c r="L30" s="47">
        <f ca="1">IF(M30="Wiaderko 10kg",'DRUK ZAMÓWIENIA'!G35/10,'DRUK ZAMÓWIENIA'!G35)</f>
        <v>0</v>
      </c>
      <c r="M30" s="271" t="str">
        <f>'DRUK ZAMÓWIENIA'!E35</f>
        <v xml:space="preserve">Kubek 135g </v>
      </c>
    </row>
    <row r="31" spans="1:13" ht="15.75" x14ac:dyDescent="0.2">
      <c r="A31">
        <f>A29</f>
        <v>0</v>
      </c>
      <c r="B31">
        <f>B29</f>
        <v>1</v>
      </c>
      <c r="C31">
        <f>C29</f>
        <v>0</v>
      </c>
      <c r="D31">
        <v>26</v>
      </c>
      <c r="E31" s="59">
        <f>'DRUK ZAMÓWIENIA'!C36</f>
        <v>104018</v>
      </c>
      <c r="F31" s="61">
        <f t="shared" ca="1" si="0"/>
        <v>0</v>
      </c>
      <c r="G31">
        <f>G29</f>
        <v>10000</v>
      </c>
      <c r="H31">
        <f>H29</f>
        <v>1</v>
      </c>
      <c r="I31">
        <f>I29</f>
        <v>1</v>
      </c>
      <c r="J31" t="str">
        <f>J29</f>
        <v>MN</v>
      </c>
      <c r="L31" s="47">
        <f ca="1">IF(M31="Wiaderko 10kg",'DRUK ZAMÓWIENIA'!G36/10,'DRUK ZAMÓWIENIA'!G36)</f>
        <v>0</v>
      </c>
      <c r="M31" s="271" t="str">
        <f>'DRUK ZAMÓWIENIA'!E36</f>
        <v xml:space="preserve">Kubek 135g </v>
      </c>
    </row>
    <row r="32" spans="1:13" ht="15.75" x14ac:dyDescent="0.2">
      <c r="A32">
        <f t="shared" si="4"/>
        <v>0</v>
      </c>
      <c r="B32">
        <f t="shared" si="4"/>
        <v>1</v>
      </c>
      <c r="C32">
        <f t="shared" si="4"/>
        <v>0</v>
      </c>
      <c r="D32">
        <v>27</v>
      </c>
      <c r="E32" s="59">
        <f>'DRUK ZAMÓWIENIA'!C37</f>
        <v>104019</v>
      </c>
      <c r="F32" s="61">
        <f t="shared" ca="1" si="0"/>
        <v>0</v>
      </c>
      <c r="G32">
        <f t="shared" si="5"/>
        <v>10000</v>
      </c>
      <c r="H32">
        <f t="shared" si="5"/>
        <v>1</v>
      </c>
      <c r="I32">
        <f t="shared" si="5"/>
        <v>1</v>
      </c>
      <c r="J32" t="str">
        <f t="shared" si="5"/>
        <v>MN</v>
      </c>
      <c r="L32" s="47">
        <f ca="1">IF(M32="Wiaderko 10kg",'DRUK ZAMÓWIENIA'!G37/10,'DRUK ZAMÓWIENIA'!G37)</f>
        <v>0</v>
      </c>
      <c r="M32" s="271" t="str">
        <f>'DRUK ZAMÓWIENIA'!E37</f>
        <v xml:space="preserve">Kubek 135g </v>
      </c>
    </row>
    <row r="33" spans="1:13" ht="15.75" x14ac:dyDescent="0.2">
      <c r="A33">
        <f t="shared" si="4"/>
        <v>0</v>
      </c>
      <c r="B33">
        <f t="shared" si="4"/>
        <v>1</v>
      </c>
      <c r="C33">
        <f t="shared" si="4"/>
        <v>0</v>
      </c>
      <c r="D33">
        <v>28</v>
      </c>
      <c r="E33" s="59">
        <f>'DRUK ZAMÓWIENIA'!C38</f>
        <v>104050</v>
      </c>
      <c r="F33" s="61">
        <f t="shared" ca="1" si="0"/>
        <v>0</v>
      </c>
      <c r="G33">
        <f t="shared" si="5"/>
        <v>10000</v>
      </c>
      <c r="H33">
        <f t="shared" si="5"/>
        <v>1</v>
      </c>
      <c r="I33">
        <f t="shared" si="5"/>
        <v>1</v>
      </c>
      <c r="J33" t="str">
        <f t="shared" si="5"/>
        <v>MN</v>
      </c>
      <c r="L33" s="47">
        <f ca="1">IF(M33="Wiaderko 10kg",'DRUK ZAMÓWIENIA'!G38/10,'DRUK ZAMÓWIENIA'!G38)</f>
        <v>0</v>
      </c>
      <c r="M33" s="271" t="str">
        <f>'DRUK ZAMÓWIENIA'!E38</f>
        <v xml:space="preserve">Kubek 135g </v>
      </c>
    </row>
    <row r="34" spans="1:13" ht="15.75" x14ac:dyDescent="0.2">
      <c r="A34">
        <f>A32</f>
        <v>0</v>
      </c>
      <c r="B34">
        <f>B32</f>
        <v>1</v>
      </c>
      <c r="C34">
        <f>C32</f>
        <v>0</v>
      </c>
      <c r="D34">
        <v>29</v>
      </c>
      <c r="E34" s="59">
        <f>'DRUK ZAMÓWIENIA'!C39</f>
        <v>104520</v>
      </c>
      <c r="F34" s="61">
        <f t="shared" ca="1" si="0"/>
        <v>0</v>
      </c>
      <c r="G34">
        <f>G32</f>
        <v>10000</v>
      </c>
      <c r="H34">
        <f>H32</f>
        <v>1</v>
      </c>
      <c r="I34">
        <f>I32</f>
        <v>1</v>
      </c>
      <c r="J34" t="str">
        <f>J32</f>
        <v>MN</v>
      </c>
      <c r="L34" s="47">
        <f ca="1">IF(M34="Wiaderko 10kg",'DRUK ZAMÓWIENIA'!G39/10,'DRUK ZAMÓWIENIA'!G39)</f>
        <v>0</v>
      </c>
      <c r="M34" s="271" t="str">
        <f>'DRUK ZAMÓWIENIA'!E39</f>
        <v>Kubek 150g</v>
      </c>
    </row>
    <row r="35" spans="1:13" ht="15.75" x14ac:dyDescent="0.2">
      <c r="A35">
        <f t="shared" si="4"/>
        <v>0</v>
      </c>
      <c r="B35">
        <f t="shared" si="4"/>
        <v>1</v>
      </c>
      <c r="C35">
        <f t="shared" si="4"/>
        <v>0</v>
      </c>
      <c r="D35">
        <v>30</v>
      </c>
      <c r="E35" s="59">
        <f>'DRUK ZAMÓWIENIA'!C40</f>
        <v>104522</v>
      </c>
      <c r="F35" s="61">
        <f t="shared" ca="1" si="0"/>
        <v>0</v>
      </c>
      <c r="G35">
        <f t="shared" si="5"/>
        <v>10000</v>
      </c>
      <c r="H35">
        <f t="shared" si="5"/>
        <v>1</v>
      </c>
      <c r="I35">
        <f t="shared" si="5"/>
        <v>1</v>
      </c>
      <c r="J35" t="str">
        <f t="shared" si="5"/>
        <v>MN</v>
      </c>
      <c r="L35" s="47">
        <f ca="1">IF(M35="Wiaderko 10kg",'DRUK ZAMÓWIENIA'!G40/10,'DRUK ZAMÓWIENIA'!G40)</f>
        <v>0</v>
      </c>
      <c r="M35" s="271" t="str">
        <f>'DRUK ZAMÓWIENIA'!E40</f>
        <v>Kubek 150g</v>
      </c>
    </row>
    <row r="36" spans="1:13" ht="15.75" x14ac:dyDescent="0.2">
      <c r="A36">
        <f t="shared" si="4"/>
        <v>0</v>
      </c>
      <c r="B36">
        <f t="shared" si="4"/>
        <v>1</v>
      </c>
      <c r="C36">
        <f t="shared" si="4"/>
        <v>0</v>
      </c>
      <c r="D36">
        <v>31</v>
      </c>
      <c r="E36" s="59">
        <f>'DRUK ZAMÓWIENIA'!C41</f>
        <v>104523</v>
      </c>
      <c r="F36" s="61">
        <f t="shared" ca="1" si="0"/>
        <v>0</v>
      </c>
      <c r="G36">
        <f t="shared" si="5"/>
        <v>10000</v>
      </c>
      <c r="H36">
        <f t="shared" si="5"/>
        <v>1</v>
      </c>
      <c r="I36">
        <f t="shared" si="5"/>
        <v>1</v>
      </c>
      <c r="J36" t="str">
        <f t="shared" si="5"/>
        <v>MN</v>
      </c>
      <c r="L36" s="47">
        <f ca="1">IF(M36="Wiaderko 10kg",'DRUK ZAMÓWIENIA'!G41/10,'DRUK ZAMÓWIENIA'!G41)</f>
        <v>0</v>
      </c>
      <c r="M36" s="271" t="str">
        <f>'DRUK ZAMÓWIENIA'!E41</f>
        <v>Kubek 150g</v>
      </c>
    </row>
    <row r="37" spans="1:13" ht="15.75" x14ac:dyDescent="0.2">
      <c r="A37">
        <f t="shared" si="4"/>
        <v>0</v>
      </c>
      <c r="B37">
        <f t="shared" si="4"/>
        <v>1</v>
      </c>
      <c r="C37">
        <f t="shared" si="4"/>
        <v>0</v>
      </c>
      <c r="D37">
        <v>32</v>
      </c>
      <c r="E37" s="59">
        <f>'DRUK ZAMÓWIENIA'!C42</f>
        <v>104521</v>
      </c>
      <c r="F37" s="61">
        <f t="shared" ca="1" si="0"/>
        <v>0</v>
      </c>
      <c r="G37">
        <f t="shared" si="5"/>
        <v>10000</v>
      </c>
      <c r="H37">
        <f t="shared" si="5"/>
        <v>1</v>
      </c>
      <c r="I37">
        <f t="shared" si="5"/>
        <v>1</v>
      </c>
      <c r="J37" t="str">
        <f t="shared" si="5"/>
        <v>MN</v>
      </c>
      <c r="L37" s="47">
        <f ca="1">IF(M37="Wiaderko 10kg",'DRUK ZAMÓWIENIA'!G42/10,'DRUK ZAMÓWIENIA'!G42)</f>
        <v>0</v>
      </c>
      <c r="M37" s="271" t="str">
        <f>'DRUK ZAMÓWIENIA'!E42</f>
        <v>Kubek 150g</v>
      </c>
    </row>
    <row r="38" spans="1:13" ht="15.75" x14ac:dyDescent="0.2">
      <c r="A38">
        <f t="shared" si="4"/>
        <v>0</v>
      </c>
      <c r="B38">
        <f t="shared" si="4"/>
        <v>1</v>
      </c>
      <c r="C38">
        <f t="shared" si="4"/>
        <v>0</v>
      </c>
      <c r="D38">
        <v>33</v>
      </c>
      <c r="E38" s="59">
        <f>'DRUK ZAMÓWIENIA'!C43</f>
        <v>104535</v>
      </c>
      <c r="F38" s="61">
        <f t="shared" ca="1" si="0"/>
        <v>0</v>
      </c>
      <c r="G38">
        <f t="shared" si="5"/>
        <v>10000</v>
      </c>
      <c r="H38">
        <f t="shared" si="5"/>
        <v>1</v>
      </c>
      <c r="I38">
        <f t="shared" si="5"/>
        <v>1</v>
      </c>
      <c r="J38" t="str">
        <f t="shared" si="5"/>
        <v>MN</v>
      </c>
      <c r="L38" s="47">
        <f ca="1">IF(M38="Wiaderko 10kg",'DRUK ZAMÓWIENIA'!G43/10,'DRUK ZAMÓWIENIA'!G43)</f>
        <v>0</v>
      </c>
      <c r="M38" s="271" t="str">
        <f>'DRUK ZAMÓWIENIA'!E43</f>
        <v>Kubek 150g</v>
      </c>
    </row>
    <row r="39" spans="1:13" ht="15.75" x14ac:dyDescent="0.2">
      <c r="A39">
        <f t="shared" si="4"/>
        <v>0</v>
      </c>
      <c r="B39">
        <f t="shared" si="4"/>
        <v>1</v>
      </c>
      <c r="C39">
        <f t="shared" si="4"/>
        <v>0</v>
      </c>
      <c r="D39">
        <v>34</v>
      </c>
      <c r="E39" s="59">
        <f>'DRUK ZAMÓWIENIA'!C44</f>
        <v>104030</v>
      </c>
      <c r="F39" s="61">
        <f t="shared" ca="1" si="0"/>
        <v>0</v>
      </c>
      <c r="G39">
        <f t="shared" si="5"/>
        <v>10000</v>
      </c>
      <c r="H39">
        <f t="shared" si="5"/>
        <v>1</v>
      </c>
      <c r="I39">
        <f t="shared" si="5"/>
        <v>1</v>
      </c>
      <c r="J39" t="str">
        <f t="shared" si="5"/>
        <v>MN</v>
      </c>
      <c r="L39" s="47">
        <f ca="1">IF(M39="Wiaderko 10kg",'DRUK ZAMÓWIENIA'!G44/10,'DRUK ZAMÓWIENIA'!G44)</f>
        <v>0</v>
      </c>
      <c r="M39" s="271" t="str">
        <f>'DRUK ZAMÓWIENIA'!E44</f>
        <v>Kubek 150g</v>
      </c>
    </row>
    <row r="40" spans="1:13" ht="15.75" x14ac:dyDescent="0.2">
      <c r="A40">
        <f t="shared" si="4"/>
        <v>0</v>
      </c>
      <c r="B40">
        <f t="shared" si="4"/>
        <v>1</v>
      </c>
      <c r="C40">
        <f t="shared" si="4"/>
        <v>0</v>
      </c>
      <c r="D40">
        <v>35</v>
      </c>
      <c r="E40" s="59">
        <f>'DRUK ZAMÓWIENIA'!C45</f>
        <v>104562</v>
      </c>
      <c r="F40" s="61">
        <f t="shared" ca="1" si="0"/>
        <v>0</v>
      </c>
      <c r="G40">
        <f t="shared" si="5"/>
        <v>10000</v>
      </c>
      <c r="H40">
        <f t="shared" si="5"/>
        <v>1</v>
      </c>
      <c r="I40">
        <f t="shared" si="5"/>
        <v>1</v>
      </c>
      <c r="J40" t="str">
        <f t="shared" si="5"/>
        <v>MN</v>
      </c>
      <c r="L40" s="47">
        <f ca="1">IF(M40="Wiaderko 10kg",'DRUK ZAMÓWIENIA'!G45/10,'DRUK ZAMÓWIENIA'!G45)</f>
        <v>0</v>
      </c>
      <c r="M40" s="271" t="str">
        <f>'DRUK ZAMÓWIENIA'!E45</f>
        <v>Kubek 150g</v>
      </c>
    </row>
    <row r="41" spans="1:13" ht="15.75" x14ac:dyDescent="0.2">
      <c r="A41">
        <f t="shared" si="4"/>
        <v>0</v>
      </c>
      <c r="B41">
        <f t="shared" si="4"/>
        <v>1</v>
      </c>
      <c r="C41">
        <f t="shared" si="4"/>
        <v>0</v>
      </c>
      <c r="D41">
        <v>36</v>
      </c>
      <c r="E41" s="59">
        <f>'DRUK ZAMÓWIENIA'!C46</f>
        <v>104563</v>
      </c>
      <c r="F41" s="61">
        <f t="shared" ca="1" si="0"/>
        <v>0</v>
      </c>
      <c r="G41">
        <f t="shared" si="5"/>
        <v>10000</v>
      </c>
      <c r="H41">
        <f t="shared" si="5"/>
        <v>1</v>
      </c>
      <c r="I41">
        <f t="shared" si="5"/>
        <v>1</v>
      </c>
      <c r="J41" t="str">
        <f t="shared" si="5"/>
        <v>MN</v>
      </c>
      <c r="L41" s="47">
        <f ca="1">IF(M41="Wiaderko 10kg",'DRUK ZAMÓWIENIA'!G46/10,'DRUK ZAMÓWIENIA'!G46)</f>
        <v>0</v>
      </c>
      <c r="M41" s="271" t="str">
        <f>'DRUK ZAMÓWIENIA'!E46</f>
        <v>Kubek 150g</v>
      </c>
    </row>
    <row r="42" spans="1:13" ht="15.75" x14ac:dyDescent="0.2">
      <c r="A42">
        <f>A40</f>
        <v>0</v>
      </c>
      <c r="B42">
        <f>B40</f>
        <v>1</v>
      </c>
      <c r="C42">
        <f>C40</f>
        <v>0</v>
      </c>
      <c r="D42">
        <v>37</v>
      </c>
      <c r="E42" s="59">
        <f>'DRUK ZAMÓWIENIA'!C47</f>
        <v>104411</v>
      </c>
      <c r="F42" s="61">
        <f t="shared" ca="1" si="0"/>
        <v>0</v>
      </c>
      <c r="G42">
        <f>G40</f>
        <v>10000</v>
      </c>
      <c r="H42">
        <f>H40</f>
        <v>1</v>
      </c>
      <c r="I42">
        <f>I40</f>
        <v>1</v>
      </c>
      <c r="J42" t="str">
        <f>J40</f>
        <v>MN</v>
      </c>
      <c r="L42" s="47">
        <f ca="1">IF(M42="Wiaderko 10kg",'DRUK ZAMÓWIENIA'!G47/10,'DRUK ZAMÓWIENIA'!G47)</f>
        <v>0</v>
      </c>
      <c r="M42" s="271" t="str">
        <f>'DRUK ZAMÓWIENIA'!E47</f>
        <v xml:space="preserve">Kubek 135g </v>
      </c>
    </row>
    <row r="43" spans="1:13" ht="15.75" x14ac:dyDescent="0.2">
      <c r="A43">
        <f>A42</f>
        <v>0</v>
      </c>
      <c r="B43">
        <f>B42</f>
        <v>1</v>
      </c>
      <c r="C43">
        <f>C42</f>
        <v>0</v>
      </c>
      <c r="D43">
        <v>38</v>
      </c>
      <c r="E43" s="59">
        <f>'DRUK ZAMÓWIENIA'!C48</f>
        <v>104412</v>
      </c>
      <c r="F43" s="61">
        <f t="shared" ca="1" si="0"/>
        <v>0</v>
      </c>
      <c r="G43">
        <f t="shared" ref="G43:J47" si="6">G42</f>
        <v>10000</v>
      </c>
      <c r="H43">
        <f t="shared" si="6"/>
        <v>1</v>
      </c>
      <c r="I43">
        <f t="shared" si="6"/>
        <v>1</v>
      </c>
      <c r="J43" t="str">
        <f t="shared" si="6"/>
        <v>MN</v>
      </c>
      <c r="L43" s="47">
        <f ca="1">IF(M43="Wiaderko 10kg",'DRUK ZAMÓWIENIA'!G48/10,'DRUK ZAMÓWIENIA'!G48)</f>
        <v>0</v>
      </c>
      <c r="M43" s="271" t="str">
        <f>'DRUK ZAMÓWIENIA'!E48</f>
        <v xml:space="preserve">Kubek 135g </v>
      </c>
    </row>
    <row r="44" spans="1:13" ht="15.75" x14ac:dyDescent="0.2">
      <c r="A44">
        <f t="shared" ref="A44:A107" si="7">A43</f>
        <v>0</v>
      </c>
      <c r="B44">
        <f t="shared" ref="B44:B107" si="8">B43</f>
        <v>1</v>
      </c>
      <c r="C44">
        <f t="shared" ref="C44:C107" si="9">C43</f>
        <v>0</v>
      </c>
      <c r="D44">
        <v>39</v>
      </c>
      <c r="E44" s="59">
        <f>'DRUK ZAMÓWIENIA'!C49</f>
        <v>104403</v>
      </c>
      <c r="F44" s="61">
        <f t="shared" ca="1" si="0"/>
        <v>0</v>
      </c>
      <c r="G44">
        <f t="shared" si="6"/>
        <v>10000</v>
      </c>
      <c r="H44">
        <f t="shared" si="6"/>
        <v>1</v>
      </c>
      <c r="I44">
        <f t="shared" si="6"/>
        <v>1</v>
      </c>
      <c r="J44" t="str">
        <f t="shared" si="6"/>
        <v>MN</v>
      </c>
      <c r="L44" s="47">
        <f ca="1">IF(M44="Wiaderko 10kg",'DRUK ZAMÓWIENIA'!G49/10,'DRUK ZAMÓWIENIA'!G49)</f>
        <v>0</v>
      </c>
      <c r="M44" s="271" t="str">
        <f>'DRUK ZAMÓWIENIA'!E49</f>
        <v xml:space="preserve">Kubek 135g </v>
      </c>
    </row>
    <row r="45" spans="1:13" ht="15.75" x14ac:dyDescent="0.2">
      <c r="A45">
        <f t="shared" si="7"/>
        <v>0</v>
      </c>
      <c r="B45">
        <f t="shared" si="8"/>
        <v>1</v>
      </c>
      <c r="C45">
        <f t="shared" si="9"/>
        <v>0</v>
      </c>
      <c r="D45">
        <v>40</v>
      </c>
      <c r="E45" s="59">
        <f>'DRUK ZAMÓWIENIA'!C50</f>
        <v>104414</v>
      </c>
      <c r="F45" s="61">
        <f t="shared" ca="1" si="0"/>
        <v>0</v>
      </c>
      <c r="G45">
        <f t="shared" si="6"/>
        <v>10000</v>
      </c>
      <c r="H45">
        <f t="shared" si="6"/>
        <v>1</v>
      </c>
      <c r="I45">
        <f t="shared" si="6"/>
        <v>1</v>
      </c>
      <c r="J45" t="str">
        <f t="shared" si="6"/>
        <v>MN</v>
      </c>
      <c r="L45" s="47">
        <f ca="1">IF(M45="Wiaderko 10kg",'DRUK ZAMÓWIENIA'!G50/10,'DRUK ZAMÓWIENIA'!G50)</f>
        <v>0</v>
      </c>
      <c r="M45" s="271" t="str">
        <f>'DRUK ZAMÓWIENIA'!E50</f>
        <v xml:space="preserve">Kubek 135g </v>
      </c>
    </row>
    <row r="46" spans="1:13" ht="15.75" x14ac:dyDescent="0.2">
      <c r="A46">
        <f t="shared" si="7"/>
        <v>0</v>
      </c>
      <c r="B46">
        <f t="shared" si="8"/>
        <v>1</v>
      </c>
      <c r="C46">
        <f t="shared" si="9"/>
        <v>0</v>
      </c>
      <c r="D46">
        <v>41</v>
      </c>
      <c r="E46" s="59">
        <f>'DRUK ZAMÓWIENIA'!C51</f>
        <v>104415</v>
      </c>
      <c r="F46" s="61">
        <f t="shared" ca="1" si="0"/>
        <v>0</v>
      </c>
      <c r="G46">
        <f t="shared" si="6"/>
        <v>10000</v>
      </c>
      <c r="H46">
        <f t="shared" si="6"/>
        <v>1</v>
      </c>
      <c r="I46">
        <f t="shared" si="6"/>
        <v>1</v>
      </c>
      <c r="J46" t="str">
        <f t="shared" si="6"/>
        <v>MN</v>
      </c>
      <c r="L46" s="47">
        <f ca="1">IF(M46="Wiaderko 10kg",'DRUK ZAMÓWIENIA'!G51/10,'DRUK ZAMÓWIENIA'!G51)</f>
        <v>0</v>
      </c>
      <c r="M46" s="271" t="str">
        <f>'DRUK ZAMÓWIENIA'!E51</f>
        <v xml:space="preserve">Kubek 135g </v>
      </c>
    </row>
    <row r="47" spans="1:13" ht="15.75" x14ac:dyDescent="0.2">
      <c r="A47">
        <f t="shared" si="7"/>
        <v>0</v>
      </c>
      <c r="B47">
        <f t="shared" si="8"/>
        <v>1</v>
      </c>
      <c r="C47">
        <f t="shared" si="9"/>
        <v>0</v>
      </c>
      <c r="D47">
        <v>42</v>
      </c>
      <c r="E47" s="59">
        <f>'DRUK ZAMÓWIENIA'!C52</f>
        <v>106001</v>
      </c>
      <c r="F47" s="61">
        <f t="shared" ca="1" si="0"/>
        <v>0</v>
      </c>
      <c r="G47">
        <f t="shared" si="6"/>
        <v>10000</v>
      </c>
      <c r="H47">
        <f t="shared" si="6"/>
        <v>1</v>
      </c>
      <c r="I47">
        <f t="shared" si="6"/>
        <v>1</v>
      </c>
      <c r="J47" t="str">
        <f t="shared" si="6"/>
        <v>MN</v>
      </c>
      <c r="L47" s="47">
        <f ca="1">IF(M47="Wiaderko 10kg",'DRUK ZAMÓWIENIA'!G52/10,'DRUK ZAMÓWIENIA'!G52)</f>
        <v>0</v>
      </c>
      <c r="M47" s="271" t="str">
        <f>'DRUK ZAMÓWIENIA'!E52</f>
        <v>Kubek 250g</v>
      </c>
    </row>
    <row r="48" spans="1:13" ht="15.75" x14ac:dyDescent="0.2">
      <c r="A48">
        <f t="shared" si="7"/>
        <v>0</v>
      </c>
      <c r="B48">
        <f t="shared" si="8"/>
        <v>1</v>
      </c>
      <c r="C48">
        <f t="shared" si="9"/>
        <v>0</v>
      </c>
      <c r="D48">
        <v>43</v>
      </c>
      <c r="E48" s="59">
        <f>'DRUK ZAMÓWIENIA'!C53</f>
        <v>106003</v>
      </c>
      <c r="F48" s="61">
        <f t="shared" ca="1" si="0"/>
        <v>0</v>
      </c>
      <c r="G48">
        <f>G47</f>
        <v>10000</v>
      </c>
      <c r="H48">
        <f>H47</f>
        <v>1</v>
      </c>
      <c r="I48">
        <f>I47</f>
        <v>1</v>
      </c>
      <c r="J48" t="str">
        <f>J47</f>
        <v>MN</v>
      </c>
      <c r="L48" s="47">
        <f ca="1">IF(M48="Wiaderko 10kg",'DRUK ZAMÓWIENIA'!G53/10,'DRUK ZAMÓWIENIA'!G53)</f>
        <v>0</v>
      </c>
      <c r="M48" s="271" t="str">
        <f>'DRUK ZAMÓWIENIA'!E53</f>
        <v>Kubek 500g</v>
      </c>
    </row>
    <row r="49" spans="1:13" ht="15.75" x14ac:dyDescent="0.2">
      <c r="A49">
        <f t="shared" si="7"/>
        <v>0</v>
      </c>
      <c r="B49">
        <f t="shared" si="8"/>
        <v>1</v>
      </c>
      <c r="C49">
        <f t="shared" si="9"/>
        <v>0</v>
      </c>
      <c r="D49">
        <v>44</v>
      </c>
      <c r="E49" s="59">
        <f>'DRUK ZAMÓWIENIA'!C54</f>
        <v>664001</v>
      </c>
      <c r="F49" s="61">
        <f t="shared" ca="1" si="0"/>
        <v>0</v>
      </c>
      <c r="G49">
        <f t="shared" ref="G49:G112" si="10">G48</f>
        <v>10000</v>
      </c>
      <c r="H49">
        <f t="shared" ref="H49:H112" si="11">H48</f>
        <v>1</v>
      </c>
      <c r="I49">
        <f t="shared" ref="I49:I112" si="12">I48</f>
        <v>1</v>
      </c>
      <c r="J49" t="str">
        <f t="shared" ref="J49:J112" si="13">J48</f>
        <v>MN</v>
      </c>
      <c r="L49" s="47">
        <f ca="1">IF(M49="Wiaderko 10kg",'DRUK ZAMÓWIENIA'!G54/10,'DRUK ZAMÓWIENIA'!G54)</f>
        <v>0</v>
      </c>
      <c r="M49" s="271" t="str">
        <f>'DRUK ZAMÓWIENIA'!E54</f>
        <v xml:space="preserve">Kubek 330g </v>
      </c>
    </row>
    <row r="50" spans="1:13" ht="15.75" x14ac:dyDescent="0.2">
      <c r="A50">
        <f t="shared" si="7"/>
        <v>0</v>
      </c>
      <c r="B50">
        <f t="shared" si="8"/>
        <v>1</v>
      </c>
      <c r="C50">
        <f t="shared" si="9"/>
        <v>0</v>
      </c>
      <c r="D50">
        <v>45</v>
      </c>
      <c r="E50" s="59">
        <f>'DRUK ZAMÓWIENIA'!C55</f>
        <v>664002</v>
      </c>
      <c r="F50" s="61">
        <f t="shared" ca="1" si="0"/>
        <v>0</v>
      </c>
      <c r="G50">
        <f t="shared" si="10"/>
        <v>10000</v>
      </c>
      <c r="H50">
        <f t="shared" si="11"/>
        <v>1</v>
      </c>
      <c r="I50">
        <f t="shared" si="12"/>
        <v>1</v>
      </c>
      <c r="J50" t="str">
        <f t="shared" si="13"/>
        <v>MN</v>
      </c>
      <c r="L50" s="47">
        <f ca="1">IF(M50="Wiaderko 10kg",'DRUK ZAMÓWIENIA'!G55/10,'DRUK ZAMÓWIENIA'!G55)</f>
        <v>0</v>
      </c>
      <c r="M50" s="271" t="str">
        <f>'DRUK ZAMÓWIENIA'!E55</f>
        <v xml:space="preserve">Kubek 330g </v>
      </c>
    </row>
    <row r="51" spans="1:13" ht="15.75" x14ac:dyDescent="0.2">
      <c r="A51">
        <f t="shared" si="7"/>
        <v>0</v>
      </c>
      <c r="B51">
        <f t="shared" si="8"/>
        <v>1</v>
      </c>
      <c r="C51">
        <f t="shared" si="9"/>
        <v>0</v>
      </c>
      <c r="D51">
        <v>46</v>
      </c>
      <c r="E51" s="59" t="e">
        <f>'DRUK ZAMÓWIENIA'!#REF!</f>
        <v>#REF!</v>
      </c>
      <c r="F51" s="61">
        <f t="shared" si="0"/>
        <v>0</v>
      </c>
      <c r="G51">
        <f t="shared" si="10"/>
        <v>10000</v>
      </c>
      <c r="H51">
        <f t="shared" si="11"/>
        <v>1</v>
      </c>
      <c r="I51">
        <f t="shared" si="12"/>
        <v>1</v>
      </c>
      <c r="J51" t="str">
        <f t="shared" si="13"/>
        <v>MN</v>
      </c>
      <c r="L51" s="47" t="e">
        <f>IF(M51="Wiaderko 10kg",'DRUK ZAMÓWIENIA'!#REF!/10,'DRUK ZAMÓWIENIA'!#REF!)</f>
        <v>#REF!</v>
      </c>
      <c r="M51" s="271" t="e">
        <f>'DRUK ZAMÓWIENIA'!#REF!</f>
        <v>#REF!</v>
      </c>
    </row>
    <row r="52" spans="1:13" ht="15.75" x14ac:dyDescent="0.2">
      <c r="A52">
        <f t="shared" si="7"/>
        <v>0</v>
      </c>
      <c r="B52">
        <f t="shared" si="8"/>
        <v>1</v>
      </c>
      <c r="C52">
        <f t="shared" si="9"/>
        <v>0</v>
      </c>
      <c r="D52">
        <v>47</v>
      </c>
      <c r="E52" s="59" t="e">
        <f>'DRUK ZAMÓWIENIA'!#REF!</f>
        <v>#REF!</v>
      </c>
      <c r="F52" s="61">
        <f t="shared" si="0"/>
        <v>0</v>
      </c>
      <c r="G52">
        <f t="shared" si="10"/>
        <v>10000</v>
      </c>
      <c r="H52">
        <f t="shared" si="11"/>
        <v>1</v>
      </c>
      <c r="I52">
        <f t="shared" si="12"/>
        <v>1</v>
      </c>
      <c r="J52" t="str">
        <f t="shared" si="13"/>
        <v>MN</v>
      </c>
      <c r="L52" s="47" t="e">
        <f>IF(M52="Wiaderko 10kg",'DRUK ZAMÓWIENIA'!#REF!/10,'DRUK ZAMÓWIENIA'!#REF!)</f>
        <v>#REF!</v>
      </c>
      <c r="M52" s="271" t="e">
        <f>'DRUK ZAMÓWIENIA'!#REF!</f>
        <v>#REF!</v>
      </c>
    </row>
    <row r="53" spans="1:13" ht="15.75" x14ac:dyDescent="0.2">
      <c r="A53">
        <f t="shared" si="7"/>
        <v>0</v>
      </c>
      <c r="B53">
        <f t="shared" si="8"/>
        <v>1</v>
      </c>
      <c r="C53">
        <f t="shared" si="9"/>
        <v>0</v>
      </c>
      <c r="D53">
        <v>48</v>
      </c>
      <c r="E53" s="59">
        <f>'DRUK ZAMÓWIENIA'!C61</f>
        <v>102002</v>
      </c>
      <c r="F53" s="61">
        <f t="shared" ca="1" si="0"/>
        <v>0</v>
      </c>
      <c r="G53">
        <f t="shared" si="10"/>
        <v>10000</v>
      </c>
      <c r="H53">
        <f t="shared" si="11"/>
        <v>1</v>
      </c>
      <c r="I53">
        <f t="shared" si="12"/>
        <v>1</v>
      </c>
      <c r="J53" t="str">
        <f t="shared" si="13"/>
        <v>MN</v>
      </c>
      <c r="L53" s="47">
        <f ca="1">IF(M53="Wiaderko 10kg",'DRUK ZAMÓWIENIA'!G61/10,'DRUK ZAMÓWIENIA'!G61)</f>
        <v>0</v>
      </c>
      <c r="M53" s="271" t="str">
        <f>'DRUK ZAMÓWIENIA'!E61</f>
        <v xml:space="preserve">Kubek 200g </v>
      </c>
    </row>
    <row r="54" spans="1:13" ht="15.75" x14ac:dyDescent="0.2">
      <c r="A54">
        <f t="shared" si="7"/>
        <v>0</v>
      </c>
      <c r="B54">
        <f t="shared" si="8"/>
        <v>1</v>
      </c>
      <c r="C54">
        <f t="shared" si="9"/>
        <v>0</v>
      </c>
      <c r="D54">
        <v>49</v>
      </c>
      <c r="E54" s="59">
        <f>'DRUK ZAMÓWIENIA'!C62</f>
        <v>102011</v>
      </c>
      <c r="F54" s="61">
        <f t="shared" ca="1" si="0"/>
        <v>0</v>
      </c>
      <c r="G54">
        <f t="shared" si="10"/>
        <v>10000</v>
      </c>
      <c r="H54">
        <f t="shared" si="11"/>
        <v>1</v>
      </c>
      <c r="I54">
        <f t="shared" si="12"/>
        <v>1</v>
      </c>
      <c r="J54" t="str">
        <f t="shared" si="13"/>
        <v>MN</v>
      </c>
      <c r="L54" s="47">
        <f ca="1">IF(M54="Wiaderko 10kg",'DRUK ZAMÓWIENIA'!G62/10,'DRUK ZAMÓWIENIA'!G62)</f>
        <v>0</v>
      </c>
      <c r="M54" s="271" t="str">
        <f>'DRUK ZAMÓWIENIA'!E62</f>
        <v xml:space="preserve">Kubek 400g </v>
      </c>
    </row>
    <row r="55" spans="1:13" ht="15.75" x14ac:dyDescent="0.2">
      <c r="A55">
        <f t="shared" si="7"/>
        <v>0</v>
      </c>
      <c r="B55">
        <f t="shared" si="8"/>
        <v>1</v>
      </c>
      <c r="C55">
        <f t="shared" si="9"/>
        <v>0</v>
      </c>
      <c r="D55">
        <v>50</v>
      </c>
      <c r="E55" s="59">
        <f>'DRUK ZAMÓWIENIA'!C63</f>
        <v>102003</v>
      </c>
      <c r="F55" s="61">
        <f t="shared" ca="1" si="0"/>
        <v>0</v>
      </c>
      <c r="G55">
        <f t="shared" si="10"/>
        <v>10000</v>
      </c>
      <c r="H55">
        <f t="shared" si="11"/>
        <v>1</v>
      </c>
      <c r="I55">
        <f t="shared" si="12"/>
        <v>1</v>
      </c>
      <c r="J55" t="str">
        <f t="shared" si="13"/>
        <v>MN</v>
      </c>
      <c r="L55" s="47">
        <f ca="1">IF(M55="Wiaderko 10kg",'DRUK ZAMÓWIENIA'!G63/10,'DRUK ZAMÓWIENIA'!G63)</f>
        <v>0</v>
      </c>
      <c r="M55" s="271" t="str">
        <f>'DRUK ZAMÓWIENIA'!E63</f>
        <v xml:space="preserve">Kubek 200g </v>
      </c>
    </row>
    <row r="56" spans="1:13" ht="15.75" x14ac:dyDescent="0.2">
      <c r="A56">
        <f t="shared" si="7"/>
        <v>0</v>
      </c>
      <c r="B56">
        <f t="shared" si="8"/>
        <v>1</v>
      </c>
      <c r="C56">
        <f t="shared" si="9"/>
        <v>0</v>
      </c>
      <c r="D56">
        <v>51</v>
      </c>
      <c r="E56" s="59">
        <f>'DRUK ZAMÓWIENIA'!C64</f>
        <v>102508</v>
      </c>
      <c r="F56" s="61">
        <f t="shared" ca="1" si="0"/>
        <v>0</v>
      </c>
      <c r="G56">
        <f t="shared" si="10"/>
        <v>10000</v>
      </c>
      <c r="H56">
        <f t="shared" si="11"/>
        <v>1</v>
      </c>
      <c r="I56">
        <f t="shared" si="12"/>
        <v>1</v>
      </c>
      <c r="J56" t="str">
        <f t="shared" si="13"/>
        <v>MN</v>
      </c>
      <c r="L56" s="47">
        <f ca="1">IF(M56="Wiaderko 10kg",'DRUK ZAMÓWIENIA'!G64/10,'DRUK ZAMÓWIENIA'!G64)</f>
        <v>0</v>
      </c>
      <c r="M56" s="271" t="str">
        <f>'DRUK ZAMÓWIENIA'!E64</f>
        <v xml:space="preserve">Kubek 200g </v>
      </c>
    </row>
    <row r="57" spans="1:13" ht="15.75" x14ac:dyDescent="0.2">
      <c r="A57">
        <f t="shared" si="7"/>
        <v>0</v>
      </c>
      <c r="B57">
        <f t="shared" si="8"/>
        <v>1</v>
      </c>
      <c r="C57">
        <f t="shared" si="9"/>
        <v>0</v>
      </c>
      <c r="D57">
        <v>52</v>
      </c>
      <c r="E57" s="59">
        <f>'DRUK ZAMÓWIENIA'!C66</f>
        <v>102007</v>
      </c>
      <c r="F57" s="61">
        <f t="shared" ca="1" si="0"/>
        <v>0</v>
      </c>
      <c r="G57">
        <f t="shared" si="10"/>
        <v>10000</v>
      </c>
      <c r="H57">
        <f t="shared" si="11"/>
        <v>1</v>
      </c>
      <c r="I57">
        <f t="shared" si="12"/>
        <v>1</v>
      </c>
      <c r="J57" t="str">
        <f t="shared" si="13"/>
        <v>MN</v>
      </c>
      <c r="L57" s="47">
        <f ca="1">IF(M57="Wiaderko 10kg",'DRUK ZAMÓWIENIA'!G66/10,'DRUK ZAMÓWIENIA'!G66)</f>
        <v>0</v>
      </c>
      <c r="M57" s="271" t="str">
        <f>'DRUK ZAMÓWIENIA'!E66</f>
        <v xml:space="preserve">Kubek 400g </v>
      </c>
    </row>
    <row r="58" spans="1:13" ht="15.75" x14ac:dyDescent="0.2">
      <c r="A58">
        <f t="shared" si="7"/>
        <v>0</v>
      </c>
      <c r="B58">
        <f t="shared" si="8"/>
        <v>1</v>
      </c>
      <c r="C58">
        <f t="shared" si="9"/>
        <v>0</v>
      </c>
      <c r="D58">
        <v>53</v>
      </c>
      <c r="E58" s="59">
        <f>'DRUK ZAMÓWIENIA'!C67</f>
        <v>102026</v>
      </c>
      <c r="F58" s="61">
        <f t="shared" ca="1" si="0"/>
        <v>0</v>
      </c>
      <c r="G58">
        <f t="shared" si="10"/>
        <v>10000</v>
      </c>
      <c r="H58">
        <f t="shared" si="11"/>
        <v>1</v>
      </c>
      <c r="I58">
        <f t="shared" si="12"/>
        <v>1</v>
      </c>
      <c r="J58" t="str">
        <f t="shared" si="13"/>
        <v>MN</v>
      </c>
      <c r="L58" s="47">
        <f ca="1">IF(M58="Wiaderko 10kg",'DRUK ZAMÓWIENIA'!G67/10,'DRUK ZAMÓWIENIA'!G67)</f>
        <v>0</v>
      </c>
      <c r="M58" s="271" t="str">
        <f>'DRUK ZAMÓWIENIA'!E67</f>
        <v xml:space="preserve">Kubek 200g </v>
      </c>
    </row>
    <row r="59" spans="1:13" ht="15.75" x14ac:dyDescent="0.2">
      <c r="A59">
        <f t="shared" si="7"/>
        <v>0</v>
      </c>
      <c r="B59">
        <f t="shared" si="8"/>
        <v>1</v>
      </c>
      <c r="C59">
        <f t="shared" si="9"/>
        <v>0</v>
      </c>
      <c r="D59">
        <v>54</v>
      </c>
      <c r="E59" s="59">
        <f>'DRUK ZAMÓWIENIA'!C69</f>
        <v>102001</v>
      </c>
      <c r="F59" s="61">
        <f t="shared" ca="1" si="0"/>
        <v>0</v>
      </c>
      <c r="G59">
        <f t="shared" si="10"/>
        <v>10000</v>
      </c>
      <c r="H59">
        <f t="shared" si="11"/>
        <v>1</v>
      </c>
      <c r="I59">
        <f t="shared" si="12"/>
        <v>1</v>
      </c>
      <c r="J59" t="str">
        <f t="shared" si="13"/>
        <v>MN</v>
      </c>
      <c r="L59" s="47">
        <f ca="1">IF(M59="Wiaderko 10kg",'DRUK ZAMÓWIENIA'!G69/10,'DRUK ZAMÓWIENIA'!G69)</f>
        <v>0</v>
      </c>
      <c r="M59" s="271" t="str">
        <f>'DRUK ZAMÓWIENIA'!E69</f>
        <v>Kubek 400g</v>
      </c>
    </row>
    <row r="60" spans="1:13" ht="15.75" x14ac:dyDescent="0.2">
      <c r="A60">
        <f t="shared" si="7"/>
        <v>0</v>
      </c>
      <c r="B60">
        <f t="shared" si="8"/>
        <v>1</v>
      </c>
      <c r="C60">
        <f t="shared" si="9"/>
        <v>0</v>
      </c>
      <c r="D60">
        <v>55</v>
      </c>
      <c r="E60" s="59">
        <f>'DRUK ZAMÓWIENIA'!C70</f>
        <v>102005</v>
      </c>
      <c r="F60" s="61">
        <f t="shared" ca="1" si="0"/>
        <v>0</v>
      </c>
      <c r="G60">
        <f t="shared" si="10"/>
        <v>10000</v>
      </c>
      <c r="H60">
        <f t="shared" si="11"/>
        <v>1</v>
      </c>
      <c r="I60">
        <f t="shared" si="12"/>
        <v>1</v>
      </c>
      <c r="J60" t="str">
        <f t="shared" si="13"/>
        <v>MN</v>
      </c>
      <c r="L60" s="47">
        <f ca="1">IF(M60="Wiaderko 10kg",'DRUK ZAMÓWIENIA'!G70/10,'DRUK ZAMÓWIENIA'!G70)</f>
        <v>0</v>
      </c>
      <c r="M60" s="271" t="str">
        <f>'DRUK ZAMÓWIENIA'!E70</f>
        <v xml:space="preserve">Kubek 200g </v>
      </c>
    </row>
    <row r="61" spans="1:13" ht="15.75" x14ac:dyDescent="0.2">
      <c r="A61">
        <f t="shared" si="7"/>
        <v>0</v>
      </c>
      <c r="B61">
        <f t="shared" si="8"/>
        <v>1</v>
      </c>
      <c r="C61">
        <f t="shared" si="9"/>
        <v>0</v>
      </c>
      <c r="D61">
        <v>56</v>
      </c>
      <c r="E61" s="59" t="e">
        <f>'DRUK ZAMÓWIENIA'!#REF!</f>
        <v>#REF!</v>
      </c>
      <c r="F61" s="61">
        <f t="shared" si="0"/>
        <v>0</v>
      </c>
      <c r="G61">
        <f t="shared" si="10"/>
        <v>10000</v>
      </c>
      <c r="H61">
        <f t="shared" si="11"/>
        <v>1</v>
      </c>
      <c r="I61">
        <f t="shared" si="12"/>
        <v>1</v>
      </c>
      <c r="J61" t="str">
        <f t="shared" si="13"/>
        <v>MN</v>
      </c>
      <c r="L61" s="47" t="e">
        <f>IF(M61="Wiaderko 10kg",'DRUK ZAMÓWIENIA'!#REF!/10,'DRUK ZAMÓWIENIA'!#REF!)</f>
        <v>#REF!</v>
      </c>
      <c r="M61" s="271" t="e">
        <f>'DRUK ZAMÓWIENIA'!#REF!</f>
        <v>#REF!</v>
      </c>
    </row>
    <row r="62" spans="1:13" ht="15.75" x14ac:dyDescent="0.2">
      <c r="A62">
        <f t="shared" si="7"/>
        <v>0</v>
      </c>
      <c r="B62">
        <f t="shared" si="8"/>
        <v>1</v>
      </c>
      <c r="C62">
        <f t="shared" si="9"/>
        <v>0</v>
      </c>
      <c r="D62">
        <v>57</v>
      </c>
      <c r="E62" s="59">
        <f>'DRUK ZAMÓWIENIA'!C71</f>
        <v>107100</v>
      </c>
      <c r="F62" s="61">
        <f t="shared" ca="1" si="0"/>
        <v>0</v>
      </c>
      <c r="G62">
        <f t="shared" si="10"/>
        <v>10000</v>
      </c>
      <c r="H62">
        <f t="shared" si="11"/>
        <v>1</v>
      </c>
      <c r="I62">
        <f t="shared" si="12"/>
        <v>1</v>
      </c>
      <c r="J62" t="str">
        <f t="shared" si="13"/>
        <v>MN</v>
      </c>
      <c r="L62" s="47">
        <f ca="1">IF(M62="Wiaderko 10kg",'DRUK ZAMÓWIENIA'!G71/10,'DRUK ZAMÓWIENIA'!G71)</f>
        <v>0</v>
      </c>
      <c r="M62" s="271" t="str">
        <f>'DRUK ZAMÓWIENIA'!E71</f>
        <v>Kubek 170g</v>
      </c>
    </row>
    <row r="63" spans="1:13" ht="15.75" x14ac:dyDescent="0.2">
      <c r="A63">
        <f t="shared" si="7"/>
        <v>0</v>
      </c>
      <c r="B63">
        <f t="shared" si="8"/>
        <v>1</v>
      </c>
      <c r="C63">
        <f t="shared" si="9"/>
        <v>0</v>
      </c>
      <c r="D63">
        <v>58</v>
      </c>
      <c r="E63" s="59">
        <f>'DRUK ZAMÓWIENIA'!C72</f>
        <v>107548</v>
      </c>
      <c r="F63" s="61">
        <f t="shared" ca="1" si="0"/>
        <v>0</v>
      </c>
      <c r="G63">
        <f t="shared" si="10"/>
        <v>10000</v>
      </c>
      <c r="H63">
        <f t="shared" si="11"/>
        <v>1</v>
      </c>
      <c r="I63">
        <f t="shared" si="12"/>
        <v>1</v>
      </c>
      <c r="J63" t="str">
        <f t="shared" si="13"/>
        <v>MN</v>
      </c>
      <c r="L63" s="47">
        <f ca="1">IF(M63="Wiaderko 10kg",'DRUK ZAMÓWIENIA'!G72/10,'DRUK ZAMÓWIENIA'!G72)</f>
        <v>0</v>
      </c>
      <c r="M63" s="271" t="str">
        <f>'DRUK ZAMÓWIENIA'!E72</f>
        <v>Kubek 140g</v>
      </c>
    </row>
    <row r="64" spans="1:13" ht="15.75" x14ac:dyDescent="0.2">
      <c r="A64">
        <f t="shared" si="7"/>
        <v>0</v>
      </c>
      <c r="B64">
        <f t="shared" si="8"/>
        <v>1</v>
      </c>
      <c r="C64">
        <f t="shared" si="9"/>
        <v>0</v>
      </c>
      <c r="D64">
        <v>59</v>
      </c>
      <c r="E64" s="59">
        <f>'DRUK ZAMÓWIENIA'!C73</f>
        <v>107020</v>
      </c>
      <c r="F64" s="61">
        <f t="shared" ca="1" si="0"/>
        <v>0</v>
      </c>
      <c r="G64">
        <f t="shared" si="10"/>
        <v>10000</v>
      </c>
      <c r="H64">
        <f t="shared" si="11"/>
        <v>1</v>
      </c>
      <c r="I64">
        <f t="shared" si="12"/>
        <v>1</v>
      </c>
      <c r="J64" t="str">
        <f t="shared" si="13"/>
        <v>MN</v>
      </c>
      <c r="L64" s="47">
        <f ca="1">IF(M64="Wiaderko 10kg",'DRUK ZAMÓWIENIA'!G73/10,'DRUK ZAMÓWIENIA'!G73)</f>
        <v>0</v>
      </c>
      <c r="M64" s="271" t="str">
        <f>'DRUK ZAMÓWIENIA'!E73</f>
        <v>Kubek 330g</v>
      </c>
    </row>
    <row r="65" spans="1:13" ht="15.75" x14ac:dyDescent="0.2">
      <c r="A65">
        <f t="shared" si="7"/>
        <v>0</v>
      </c>
      <c r="B65">
        <f t="shared" si="8"/>
        <v>1</v>
      </c>
      <c r="C65">
        <f t="shared" si="9"/>
        <v>0</v>
      </c>
      <c r="D65">
        <v>60</v>
      </c>
      <c r="E65" s="59">
        <f>'DRUK ZAMÓWIENIA'!C74</f>
        <v>107030</v>
      </c>
      <c r="F65" s="61">
        <f t="shared" ca="1" si="0"/>
        <v>0</v>
      </c>
      <c r="G65">
        <f t="shared" si="10"/>
        <v>10000</v>
      </c>
      <c r="H65">
        <f t="shared" si="11"/>
        <v>1</v>
      </c>
      <c r="I65">
        <f t="shared" si="12"/>
        <v>1</v>
      </c>
      <c r="J65" t="str">
        <f t="shared" si="13"/>
        <v>MN</v>
      </c>
      <c r="L65" s="47">
        <f ca="1">IF(M65="Wiaderko 10kg",'DRUK ZAMÓWIENIA'!G74/10,'DRUK ZAMÓWIENIA'!G74)</f>
        <v>0</v>
      </c>
      <c r="M65" s="271" t="str">
        <f>'DRUK ZAMÓWIENIA'!E74</f>
        <v>Kubek 150g</v>
      </c>
    </row>
    <row r="66" spans="1:13" ht="15.75" x14ac:dyDescent="0.2">
      <c r="A66">
        <f t="shared" si="7"/>
        <v>0</v>
      </c>
      <c r="B66">
        <f t="shared" si="8"/>
        <v>1</v>
      </c>
      <c r="C66">
        <f t="shared" si="9"/>
        <v>0</v>
      </c>
      <c r="D66">
        <v>61</v>
      </c>
      <c r="E66" s="59">
        <f>'DRUK ZAMÓWIENIA'!C75</f>
        <v>107009</v>
      </c>
      <c r="F66" s="61">
        <f t="shared" ca="1" si="0"/>
        <v>0</v>
      </c>
      <c r="G66">
        <f t="shared" si="10"/>
        <v>10000</v>
      </c>
      <c r="H66">
        <f t="shared" si="11"/>
        <v>1</v>
      </c>
      <c r="I66">
        <f t="shared" si="12"/>
        <v>1</v>
      </c>
      <c r="J66" t="str">
        <f t="shared" si="13"/>
        <v>MN</v>
      </c>
      <c r="L66" s="47">
        <f ca="1">IF(M66="Wiaderko 10kg",'DRUK ZAMÓWIENIA'!G75/10,'DRUK ZAMÓWIENIA'!G75)</f>
        <v>0</v>
      </c>
      <c r="M66" s="271" t="str">
        <f>'DRUK ZAMÓWIENIA'!E75</f>
        <v>Kubek 150g</v>
      </c>
    </row>
    <row r="67" spans="1:13" ht="15.75" x14ac:dyDescent="0.2">
      <c r="A67">
        <f t="shared" si="7"/>
        <v>0</v>
      </c>
      <c r="B67">
        <f t="shared" si="8"/>
        <v>1</v>
      </c>
      <c r="C67">
        <f t="shared" si="9"/>
        <v>0</v>
      </c>
      <c r="D67">
        <v>62</v>
      </c>
      <c r="E67" s="59">
        <f>'DRUK ZAMÓWIENIA'!C76</f>
        <v>107107</v>
      </c>
      <c r="F67" s="61">
        <f t="shared" ca="1" si="0"/>
        <v>0</v>
      </c>
      <c r="G67">
        <f t="shared" si="10"/>
        <v>10000</v>
      </c>
      <c r="H67">
        <f t="shared" si="11"/>
        <v>1</v>
      </c>
      <c r="I67">
        <f t="shared" si="12"/>
        <v>1</v>
      </c>
      <c r="J67" t="str">
        <f t="shared" si="13"/>
        <v>MN</v>
      </c>
      <c r="L67" s="47">
        <f ca="1">IF(M67="Wiaderko 10kg",'DRUK ZAMÓWIENIA'!G76/10,'DRUK ZAMÓWIENIA'!G76)</f>
        <v>0</v>
      </c>
      <c r="M67" s="271" t="str">
        <f>'DRUK ZAMÓWIENIA'!E76</f>
        <v>Kubek 150g</v>
      </c>
    </row>
    <row r="68" spans="1:13" ht="15.75" x14ac:dyDescent="0.2">
      <c r="A68">
        <f t="shared" si="7"/>
        <v>0</v>
      </c>
      <c r="B68">
        <f t="shared" si="8"/>
        <v>1</v>
      </c>
      <c r="C68">
        <f t="shared" si="9"/>
        <v>0</v>
      </c>
      <c r="D68">
        <v>63</v>
      </c>
      <c r="E68" s="59">
        <f>'DRUK ZAMÓWIENIA'!C77</f>
        <v>107108</v>
      </c>
      <c r="F68" s="61">
        <f t="shared" ca="1" si="0"/>
        <v>0</v>
      </c>
      <c r="G68">
        <f t="shared" si="10"/>
        <v>10000</v>
      </c>
      <c r="H68">
        <f t="shared" si="11"/>
        <v>1</v>
      </c>
      <c r="I68">
        <f t="shared" si="12"/>
        <v>1</v>
      </c>
      <c r="J68" t="str">
        <f t="shared" si="13"/>
        <v>MN</v>
      </c>
      <c r="L68" s="47">
        <f ca="1">IF(M68="Wiaderko 10kg",'DRUK ZAMÓWIENIA'!G77/10,'DRUK ZAMÓWIENIA'!G77)</f>
        <v>0</v>
      </c>
      <c r="M68" s="271" t="str">
        <f>'DRUK ZAMÓWIENIA'!E77</f>
        <v>Kubek 150g</v>
      </c>
    </row>
    <row r="69" spans="1:13" ht="15.75" x14ac:dyDescent="0.2">
      <c r="A69">
        <f t="shared" si="7"/>
        <v>0</v>
      </c>
      <c r="B69">
        <f t="shared" si="8"/>
        <v>1</v>
      </c>
      <c r="C69">
        <f t="shared" si="9"/>
        <v>0</v>
      </c>
      <c r="D69">
        <v>64</v>
      </c>
      <c r="E69" s="59">
        <f>'DRUK ZAMÓWIENIA'!C78</f>
        <v>107106</v>
      </c>
      <c r="F69" s="61">
        <f t="shared" ca="1" si="0"/>
        <v>0</v>
      </c>
      <c r="G69">
        <f t="shared" si="10"/>
        <v>10000</v>
      </c>
      <c r="H69">
        <f t="shared" si="11"/>
        <v>1</v>
      </c>
      <c r="I69">
        <f t="shared" si="12"/>
        <v>1</v>
      </c>
      <c r="J69" t="str">
        <f t="shared" si="13"/>
        <v>MN</v>
      </c>
      <c r="L69" s="47">
        <f ca="1">IF(M69="Wiaderko 10kg",'DRUK ZAMÓWIENIA'!G78/10,'DRUK ZAMÓWIENIA'!G78)</f>
        <v>0</v>
      </c>
      <c r="M69" s="271" t="str">
        <f>'DRUK ZAMÓWIENIA'!E78</f>
        <v>Kubek 150g</v>
      </c>
    </row>
    <row r="70" spans="1:13" ht="15.75" x14ac:dyDescent="0.2">
      <c r="A70">
        <f t="shared" si="7"/>
        <v>0</v>
      </c>
      <c r="B70">
        <f t="shared" si="8"/>
        <v>1</v>
      </c>
      <c r="C70">
        <f t="shared" si="9"/>
        <v>0</v>
      </c>
      <c r="D70">
        <v>65</v>
      </c>
      <c r="E70" s="59">
        <f>'DRUK ZAMÓWIENIA'!C79</f>
        <v>107110</v>
      </c>
      <c r="F70" s="61">
        <f t="shared" ref="F70:F118" ca="1" si="14">IF(ISERROR(L70),0,IF(L70="-",0,L70))</f>
        <v>0</v>
      </c>
      <c r="G70">
        <f t="shared" si="10"/>
        <v>10000</v>
      </c>
      <c r="H70">
        <f t="shared" si="11"/>
        <v>1</v>
      </c>
      <c r="I70">
        <f t="shared" si="12"/>
        <v>1</v>
      </c>
      <c r="J70" t="str">
        <f t="shared" si="13"/>
        <v>MN</v>
      </c>
      <c r="L70" s="47">
        <f ca="1">IF(M70="Wiaderko 10kg",'DRUK ZAMÓWIENIA'!G79/10,'DRUK ZAMÓWIENIA'!G79)</f>
        <v>0</v>
      </c>
      <c r="M70" s="271" t="str">
        <f>'DRUK ZAMÓWIENIA'!E79</f>
        <v>Kubek 150g</v>
      </c>
    </row>
    <row r="71" spans="1:13" ht="15.75" x14ac:dyDescent="0.2">
      <c r="A71">
        <f t="shared" si="7"/>
        <v>0</v>
      </c>
      <c r="B71">
        <f t="shared" si="8"/>
        <v>1</v>
      </c>
      <c r="C71">
        <f t="shared" si="9"/>
        <v>0</v>
      </c>
      <c r="D71">
        <v>66</v>
      </c>
      <c r="E71" s="59">
        <f>'DRUK ZAMÓWIENIA'!C80</f>
        <v>107111</v>
      </c>
      <c r="F71" s="61">
        <f t="shared" ca="1" si="14"/>
        <v>0</v>
      </c>
      <c r="G71">
        <f t="shared" si="10"/>
        <v>10000</v>
      </c>
      <c r="H71">
        <f t="shared" si="11"/>
        <v>1</v>
      </c>
      <c r="I71">
        <f t="shared" si="12"/>
        <v>1</v>
      </c>
      <c r="J71" t="str">
        <f t="shared" si="13"/>
        <v>MN</v>
      </c>
      <c r="L71" s="47">
        <f ca="1">IF(M71="Wiaderko 10kg",'DRUK ZAMÓWIENIA'!G80/10,'DRUK ZAMÓWIENIA'!G80)</f>
        <v>0</v>
      </c>
      <c r="M71" s="271" t="str">
        <f>'DRUK ZAMÓWIENIA'!E80</f>
        <v>Kubek 150g</v>
      </c>
    </row>
    <row r="72" spans="1:13" ht="15.75" x14ac:dyDescent="0.2">
      <c r="A72">
        <f t="shared" si="7"/>
        <v>0</v>
      </c>
      <c r="B72">
        <f t="shared" si="8"/>
        <v>1</v>
      </c>
      <c r="C72">
        <f t="shared" si="9"/>
        <v>0</v>
      </c>
      <c r="D72">
        <v>67</v>
      </c>
      <c r="E72" s="59">
        <f>'DRUK ZAMÓWIENIA'!C81</f>
        <v>107112</v>
      </c>
      <c r="F72" s="61">
        <f t="shared" ca="1" si="14"/>
        <v>0</v>
      </c>
      <c r="G72">
        <f t="shared" si="10"/>
        <v>10000</v>
      </c>
      <c r="H72">
        <f t="shared" si="11"/>
        <v>1</v>
      </c>
      <c r="I72">
        <f t="shared" si="12"/>
        <v>1</v>
      </c>
      <c r="J72" t="str">
        <f t="shared" si="13"/>
        <v>MN</v>
      </c>
      <c r="L72" s="47">
        <f ca="1">IF(M72="Wiaderko 10kg",'DRUK ZAMÓWIENIA'!G81/10,'DRUK ZAMÓWIENIA'!G81)</f>
        <v>0</v>
      </c>
      <c r="M72" s="271" t="str">
        <f>'DRUK ZAMÓWIENIA'!E81</f>
        <v>Kubek 150g</v>
      </c>
    </row>
    <row r="73" spans="1:13" ht="15.75" x14ac:dyDescent="0.2">
      <c r="A73">
        <f t="shared" si="7"/>
        <v>0</v>
      </c>
      <c r="B73">
        <f t="shared" si="8"/>
        <v>1</v>
      </c>
      <c r="C73">
        <f t="shared" si="9"/>
        <v>0</v>
      </c>
      <c r="D73">
        <v>68</v>
      </c>
      <c r="E73" s="59">
        <f>'DRUK ZAMÓWIENIA'!C82</f>
        <v>107051</v>
      </c>
      <c r="F73" s="61">
        <f t="shared" ca="1" si="14"/>
        <v>0</v>
      </c>
      <c r="G73">
        <f t="shared" si="10"/>
        <v>10000</v>
      </c>
      <c r="H73">
        <f t="shared" si="11"/>
        <v>1</v>
      </c>
      <c r="I73">
        <f t="shared" si="12"/>
        <v>1</v>
      </c>
      <c r="J73" t="str">
        <f t="shared" si="13"/>
        <v>MN</v>
      </c>
      <c r="L73" s="47">
        <f ca="1">IF(M73="Wiaderko 10kg",'DRUK ZAMÓWIENIA'!G82/10,'DRUK ZAMÓWIENIA'!G82)</f>
        <v>0</v>
      </c>
      <c r="M73" s="271" t="str">
        <f>'DRUK ZAMÓWIENIA'!E82</f>
        <v>Kubek 150g</v>
      </c>
    </row>
    <row r="74" spans="1:13" ht="15.75" x14ac:dyDescent="0.2">
      <c r="A74">
        <f t="shared" si="7"/>
        <v>0</v>
      </c>
      <c r="B74">
        <f t="shared" si="8"/>
        <v>1</v>
      </c>
      <c r="C74">
        <f t="shared" si="9"/>
        <v>0</v>
      </c>
      <c r="D74">
        <v>69</v>
      </c>
      <c r="E74" s="59">
        <f>'DRUK ZAMÓWIENIA'!C83</f>
        <v>107052</v>
      </c>
      <c r="F74" s="61">
        <f t="shared" ca="1" si="14"/>
        <v>0</v>
      </c>
      <c r="G74">
        <f t="shared" si="10"/>
        <v>10000</v>
      </c>
      <c r="H74">
        <f t="shared" si="11"/>
        <v>1</v>
      </c>
      <c r="I74">
        <f t="shared" si="12"/>
        <v>1</v>
      </c>
      <c r="J74" t="str">
        <f t="shared" si="13"/>
        <v>MN</v>
      </c>
      <c r="L74" s="47">
        <f ca="1">IF(M74="Wiaderko 10kg",'DRUK ZAMÓWIENIA'!G83/10,'DRUK ZAMÓWIENIA'!G83)</f>
        <v>0</v>
      </c>
      <c r="M74" s="271" t="str">
        <f>'DRUK ZAMÓWIENIA'!E83</f>
        <v>Kubek 150g</v>
      </c>
    </row>
    <row r="75" spans="1:13" ht="15.75" x14ac:dyDescent="0.2">
      <c r="A75">
        <f t="shared" si="7"/>
        <v>0</v>
      </c>
      <c r="B75">
        <f t="shared" si="8"/>
        <v>1</v>
      </c>
      <c r="C75">
        <f t="shared" si="9"/>
        <v>0</v>
      </c>
      <c r="D75">
        <v>70</v>
      </c>
      <c r="E75" s="59">
        <f>'DRUK ZAMÓWIENIA'!C84</f>
        <v>107053</v>
      </c>
      <c r="F75" s="61">
        <f t="shared" ca="1" si="14"/>
        <v>0</v>
      </c>
      <c r="G75">
        <f t="shared" si="10"/>
        <v>10000</v>
      </c>
      <c r="H75">
        <f t="shared" si="11"/>
        <v>1</v>
      </c>
      <c r="I75">
        <f t="shared" si="12"/>
        <v>1</v>
      </c>
      <c r="J75" t="str">
        <f t="shared" si="13"/>
        <v>MN</v>
      </c>
      <c r="L75" s="47">
        <f ca="1">IF(M75="Wiaderko 10kg",'DRUK ZAMÓWIENIA'!G84/10,'DRUK ZAMÓWIENIA'!G84)</f>
        <v>0</v>
      </c>
      <c r="M75" s="271" t="str">
        <f>'DRUK ZAMÓWIENIA'!E84</f>
        <v>Kubek 150g</v>
      </c>
    </row>
    <row r="76" spans="1:13" ht="15.75" x14ac:dyDescent="0.2">
      <c r="A76">
        <f t="shared" si="7"/>
        <v>0</v>
      </c>
      <c r="B76">
        <f t="shared" si="8"/>
        <v>1</v>
      </c>
      <c r="C76">
        <f t="shared" si="9"/>
        <v>0</v>
      </c>
      <c r="D76">
        <v>71</v>
      </c>
      <c r="E76" s="59">
        <f>'DRUK ZAMÓWIENIA'!C85</f>
        <v>107054</v>
      </c>
      <c r="F76" s="61">
        <f t="shared" ca="1" si="14"/>
        <v>0</v>
      </c>
      <c r="G76">
        <f t="shared" si="10"/>
        <v>10000</v>
      </c>
      <c r="H76">
        <f t="shared" si="11"/>
        <v>1</v>
      </c>
      <c r="I76">
        <f t="shared" si="12"/>
        <v>1</v>
      </c>
      <c r="J76" t="str">
        <f t="shared" si="13"/>
        <v>MN</v>
      </c>
      <c r="L76" s="47">
        <f ca="1">IF(M76="Wiaderko 10kg",'DRUK ZAMÓWIENIA'!G85/10,'DRUK ZAMÓWIENIA'!G85)</f>
        <v>0</v>
      </c>
      <c r="M76" s="271" t="str">
        <f>'DRUK ZAMÓWIENIA'!E85</f>
        <v>Kubek 150g</v>
      </c>
    </row>
    <row r="77" spans="1:13" ht="15.75" x14ac:dyDescent="0.2">
      <c r="A77">
        <f t="shared" si="7"/>
        <v>0</v>
      </c>
      <c r="B77">
        <f t="shared" si="8"/>
        <v>1</v>
      </c>
      <c r="C77">
        <f t="shared" si="9"/>
        <v>0</v>
      </c>
      <c r="D77">
        <v>72</v>
      </c>
      <c r="E77" s="59">
        <f>'DRUK ZAMÓWIENIA'!C86</f>
        <v>107055</v>
      </c>
      <c r="F77" s="61">
        <f t="shared" ca="1" si="14"/>
        <v>0</v>
      </c>
      <c r="G77">
        <f t="shared" si="10"/>
        <v>10000</v>
      </c>
      <c r="H77">
        <f t="shared" si="11"/>
        <v>1</v>
      </c>
      <c r="I77">
        <f t="shared" si="12"/>
        <v>1</v>
      </c>
      <c r="J77" t="str">
        <f t="shared" si="13"/>
        <v>MN</v>
      </c>
      <c r="L77" s="47">
        <f ca="1">IF(M77="Wiaderko 10kg",'DRUK ZAMÓWIENIA'!G86/10,'DRUK ZAMÓWIENIA'!G86)</f>
        <v>0</v>
      </c>
      <c r="M77" s="271" t="str">
        <f>'DRUK ZAMÓWIENIA'!E86</f>
        <v>Kubek 150g</v>
      </c>
    </row>
    <row r="78" spans="1:13" ht="15.75" x14ac:dyDescent="0.2">
      <c r="A78">
        <f t="shared" si="7"/>
        <v>0</v>
      </c>
      <c r="B78">
        <f t="shared" si="8"/>
        <v>1</v>
      </c>
      <c r="C78">
        <f t="shared" si="9"/>
        <v>0</v>
      </c>
      <c r="D78">
        <v>73</v>
      </c>
      <c r="E78" s="59">
        <f>'DRUK ZAMÓWIENIA'!C88</f>
        <v>107114</v>
      </c>
      <c r="F78" s="61">
        <f t="shared" ca="1" si="14"/>
        <v>0</v>
      </c>
      <c r="G78">
        <f t="shared" si="10"/>
        <v>10000</v>
      </c>
      <c r="H78">
        <f t="shared" si="11"/>
        <v>1</v>
      </c>
      <c r="I78">
        <f t="shared" si="12"/>
        <v>1</v>
      </c>
      <c r="J78" t="str">
        <f t="shared" si="13"/>
        <v>MN</v>
      </c>
      <c r="L78" s="47">
        <f ca="1">IF(M78="Wiaderko 10kg",'DRUK ZAMÓWIENIA'!G88/10,'DRUK ZAMÓWIENIA'!G88)</f>
        <v>0</v>
      </c>
      <c r="M78" s="271" t="str">
        <f>'DRUK ZAMÓWIENIA'!E88</f>
        <v>Kubek 125g</v>
      </c>
    </row>
    <row r="79" spans="1:13" ht="15.75" x14ac:dyDescent="0.2">
      <c r="A79">
        <f t="shared" si="7"/>
        <v>0</v>
      </c>
      <c r="B79">
        <f t="shared" si="8"/>
        <v>1</v>
      </c>
      <c r="C79">
        <f t="shared" si="9"/>
        <v>0</v>
      </c>
      <c r="D79">
        <v>74</v>
      </c>
      <c r="E79" s="59">
        <f>'DRUK ZAMÓWIENIA'!C89</f>
        <v>107115</v>
      </c>
      <c r="F79" s="61">
        <f t="shared" ca="1" si="14"/>
        <v>0</v>
      </c>
      <c r="G79">
        <f t="shared" si="10"/>
        <v>10000</v>
      </c>
      <c r="H79">
        <f t="shared" si="11"/>
        <v>1</v>
      </c>
      <c r="I79">
        <f t="shared" si="12"/>
        <v>1</v>
      </c>
      <c r="J79" t="str">
        <f t="shared" si="13"/>
        <v>MN</v>
      </c>
      <c r="L79" s="47">
        <f ca="1">IF(M79="Wiaderko 10kg",'DRUK ZAMÓWIENIA'!G89/10,'DRUK ZAMÓWIENIA'!G89)</f>
        <v>0</v>
      </c>
      <c r="M79" s="271" t="str">
        <f>'DRUK ZAMÓWIENIA'!E89</f>
        <v>Kubek 125g</v>
      </c>
    </row>
    <row r="80" spans="1:13" ht="15.75" x14ac:dyDescent="0.2">
      <c r="A80">
        <f t="shared" si="7"/>
        <v>0</v>
      </c>
      <c r="B80">
        <f t="shared" si="8"/>
        <v>1</v>
      </c>
      <c r="C80">
        <f t="shared" si="9"/>
        <v>0</v>
      </c>
      <c r="D80">
        <v>75</v>
      </c>
      <c r="E80" s="59">
        <f>'DRUK ZAMÓWIENIA'!C91</f>
        <v>107117</v>
      </c>
      <c r="F80" s="61">
        <f t="shared" ca="1" si="14"/>
        <v>0</v>
      </c>
      <c r="G80">
        <f t="shared" si="10"/>
        <v>10000</v>
      </c>
      <c r="H80">
        <f t="shared" si="11"/>
        <v>1</v>
      </c>
      <c r="I80">
        <f t="shared" si="12"/>
        <v>1</v>
      </c>
      <c r="J80" t="str">
        <f t="shared" si="13"/>
        <v>MN</v>
      </c>
      <c r="L80" s="47">
        <f ca="1">IF(M80="Wiaderko 10kg",'DRUK ZAMÓWIENIA'!G91/10,'DRUK ZAMÓWIENIA'!G91)</f>
        <v>0</v>
      </c>
      <c r="M80" s="271" t="str">
        <f>'DRUK ZAMÓWIENIA'!E91</f>
        <v>Kubek 125g</v>
      </c>
    </row>
    <row r="81" spans="1:13" ht="15.75" x14ac:dyDescent="0.2">
      <c r="A81">
        <f t="shared" si="7"/>
        <v>0</v>
      </c>
      <c r="B81">
        <f t="shared" si="8"/>
        <v>1</v>
      </c>
      <c r="C81">
        <f t="shared" si="9"/>
        <v>0</v>
      </c>
      <c r="D81">
        <v>76</v>
      </c>
      <c r="E81" s="59" t="e">
        <f>'DRUK ZAMÓWIENIA'!#REF!</f>
        <v>#REF!</v>
      </c>
      <c r="F81" s="61">
        <f t="shared" si="14"/>
        <v>0</v>
      </c>
      <c r="G81">
        <f t="shared" si="10"/>
        <v>10000</v>
      </c>
      <c r="H81">
        <f t="shared" si="11"/>
        <v>1</v>
      </c>
      <c r="I81">
        <f t="shared" si="12"/>
        <v>1</v>
      </c>
      <c r="J81" t="str">
        <f t="shared" si="13"/>
        <v>MN</v>
      </c>
      <c r="L81" s="47" t="e">
        <f>IF(M81="Wiaderko 10kg",'DRUK ZAMÓWIENIA'!#REF!/10,'DRUK ZAMÓWIENIA'!#REF!)</f>
        <v>#REF!</v>
      </c>
      <c r="M81" s="271" t="e">
        <f>'DRUK ZAMÓWIENIA'!#REF!</f>
        <v>#REF!</v>
      </c>
    </row>
    <row r="82" spans="1:13" ht="15.75" x14ac:dyDescent="0.2">
      <c r="A82">
        <f t="shared" si="7"/>
        <v>0</v>
      </c>
      <c r="B82">
        <f t="shared" si="8"/>
        <v>1</v>
      </c>
      <c r="C82">
        <f t="shared" si="9"/>
        <v>0</v>
      </c>
      <c r="D82">
        <v>77</v>
      </c>
      <c r="E82" s="59" t="e">
        <f>'DRUK ZAMÓWIENIA'!#REF!</f>
        <v>#REF!</v>
      </c>
      <c r="F82" s="61">
        <f t="shared" si="14"/>
        <v>0</v>
      </c>
      <c r="G82">
        <f t="shared" si="10"/>
        <v>10000</v>
      </c>
      <c r="H82">
        <f t="shared" si="11"/>
        <v>1</v>
      </c>
      <c r="I82">
        <f t="shared" si="12"/>
        <v>1</v>
      </c>
      <c r="J82" t="str">
        <f t="shared" si="13"/>
        <v>MN</v>
      </c>
      <c r="L82" s="47" t="e">
        <f>IF(M82="Wiaderko 10kg",'DRUK ZAMÓWIENIA'!#REF!/10,'DRUK ZAMÓWIENIA'!#REF!)</f>
        <v>#REF!</v>
      </c>
      <c r="M82" s="271" t="e">
        <f>'DRUK ZAMÓWIENIA'!#REF!</f>
        <v>#REF!</v>
      </c>
    </row>
    <row r="83" spans="1:13" ht="15.75" x14ac:dyDescent="0.2">
      <c r="A83">
        <f t="shared" si="7"/>
        <v>0</v>
      </c>
      <c r="B83">
        <f t="shared" si="8"/>
        <v>1</v>
      </c>
      <c r="C83">
        <f t="shared" si="9"/>
        <v>0</v>
      </c>
      <c r="D83">
        <v>78</v>
      </c>
      <c r="E83" s="59" t="e">
        <f>'DRUK ZAMÓWIENIA'!#REF!</f>
        <v>#REF!</v>
      </c>
      <c r="F83" s="61">
        <f t="shared" si="14"/>
        <v>0</v>
      </c>
      <c r="G83">
        <f t="shared" si="10"/>
        <v>10000</v>
      </c>
      <c r="H83">
        <f t="shared" si="11"/>
        <v>1</v>
      </c>
      <c r="I83">
        <f t="shared" si="12"/>
        <v>1</v>
      </c>
      <c r="J83" t="str">
        <f t="shared" si="13"/>
        <v>MN</v>
      </c>
      <c r="L83" s="47" t="e">
        <f>IF(M83="Wiaderko 10kg",'DRUK ZAMÓWIENIA'!#REF!/10,'DRUK ZAMÓWIENIA'!#REF!)</f>
        <v>#REF!</v>
      </c>
      <c r="M83" s="271" t="e">
        <f>'DRUK ZAMÓWIENIA'!#REF!</f>
        <v>#REF!</v>
      </c>
    </row>
    <row r="84" spans="1:13" ht="15.75" x14ac:dyDescent="0.2">
      <c r="A84">
        <f t="shared" si="7"/>
        <v>0</v>
      </c>
      <c r="B84">
        <f t="shared" si="8"/>
        <v>1</v>
      </c>
      <c r="C84">
        <f t="shared" si="9"/>
        <v>0</v>
      </c>
      <c r="D84">
        <v>79</v>
      </c>
      <c r="E84" s="59">
        <f>'DRUK ZAMÓWIENIA'!C92</f>
        <v>664010</v>
      </c>
      <c r="F84" s="61">
        <f t="shared" ca="1" si="14"/>
        <v>0</v>
      </c>
      <c r="G84">
        <f t="shared" si="10"/>
        <v>10000</v>
      </c>
      <c r="H84">
        <f t="shared" si="11"/>
        <v>1</v>
      </c>
      <c r="I84">
        <f t="shared" si="12"/>
        <v>1</v>
      </c>
      <c r="J84" t="str">
        <f t="shared" si="13"/>
        <v>MN</v>
      </c>
      <c r="L84" s="47">
        <f ca="1">IF(M84="Wiaderko 10kg",'DRUK ZAMÓWIENIA'!G92/10,'DRUK ZAMÓWIENIA'!G92)</f>
        <v>0</v>
      </c>
      <c r="M84" s="271" t="str">
        <f>'DRUK ZAMÓWIENIA'!E92</f>
        <v>Butelka 330ml</v>
      </c>
    </row>
    <row r="85" spans="1:13" ht="15.75" x14ac:dyDescent="0.2">
      <c r="A85">
        <f t="shared" si="7"/>
        <v>0</v>
      </c>
      <c r="B85">
        <f t="shared" si="8"/>
        <v>1</v>
      </c>
      <c r="C85">
        <f t="shared" si="9"/>
        <v>0</v>
      </c>
      <c r="D85">
        <v>80</v>
      </c>
      <c r="E85" s="59">
        <f>'DRUK ZAMÓWIENIA'!C93</f>
        <v>664011</v>
      </c>
      <c r="F85" s="61">
        <f t="shared" ca="1" si="14"/>
        <v>0</v>
      </c>
      <c r="G85">
        <f t="shared" si="10"/>
        <v>10000</v>
      </c>
      <c r="H85">
        <f t="shared" si="11"/>
        <v>1</v>
      </c>
      <c r="I85">
        <f t="shared" si="12"/>
        <v>1</v>
      </c>
      <c r="J85" t="str">
        <f t="shared" si="13"/>
        <v>MN</v>
      </c>
      <c r="L85" s="47">
        <f ca="1">IF(M85="Wiaderko 10kg",'DRUK ZAMÓWIENIA'!G93/10,'DRUK ZAMÓWIENIA'!G93)</f>
        <v>0</v>
      </c>
      <c r="M85" s="271" t="str">
        <f>'DRUK ZAMÓWIENIA'!E93</f>
        <v>Butelka 330ml</v>
      </c>
    </row>
    <row r="86" spans="1:13" ht="15.75" x14ac:dyDescent="0.2">
      <c r="A86">
        <f t="shared" si="7"/>
        <v>0</v>
      </c>
      <c r="B86">
        <f t="shared" si="8"/>
        <v>1</v>
      </c>
      <c r="C86">
        <f t="shared" si="9"/>
        <v>0</v>
      </c>
      <c r="D86">
        <v>81</v>
      </c>
      <c r="E86" s="59">
        <f>'DRUK ZAMÓWIENIA'!C94</f>
        <v>664012</v>
      </c>
      <c r="F86" s="61">
        <f t="shared" ca="1" si="14"/>
        <v>0</v>
      </c>
      <c r="G86">
        <f t="shared" si="10"/>
        <v>10000</v>
      </c>
      <c r="H86">
        <f t="shared" si="11"/>
        <v>1</v>
      </c>
      <c r="I86">
        <f t="shared" si="12"/>
        <v>1</v>
      </c>
      <c r="J86" t="str">
        <f t="shared" si="13"/>
        <v>MN</v>
      </c>
      <c r="L86" s="47">
        <f ca="1">IF(M86="Wiaderko 10kg",'DRUK ZAMÓWIENIA'!G94/10,'DRUK ZAMÓWIENIA'!G94)</f>
        <v>0</v>
      </c>
      <c r="M86" s="271" t="str">
        <f>'DRUK ZAMÓWIENIA'!E94</f>
        <v>Butelka 330ml</v>
      </c>
    </row>
    <row r="87" spans="1:13" ht="15.75" x14ac:dyDescent="0.2">
      <c r="A87">
        <f t="shared" si="7"/>
        <v>0</v>
      </c>
      <c r="B87">
        <f t="shared" si="8"/>
        <v>1</v>
      </c>
      <c r="C87">
        <f t="shared" si="9"/>
        <v>0</v>
      </c>
      <c r="D87">
        <v>82</v>
      </c>
      <c r="E87" s="59">
        <f>'DRUK ZAMÓWIENIA'!C95</f>
        <v>664013</v>
      </c>
      <c r="F87" s="61">
        <f t="shared" ca="1" si="14"/>
        <v>0</v>
      </c>
      <c r="G87">
        <f t="shared" si="10"/>
        <v>10000</v>
      </c>
      <c r="H87">
        <f t="shared" si="11"/>
        <v>1</v>
      </c>
      <c r="I87">
        <f t="shared" si="12"/>
        <v>1</v>
      </c>
      <c r="J87" t="str">
        <f t="shared" si="13"/>
        <v>MN</v>
      </c>
      <c r="L87" s="47">
        <f ca="1">IF(M87="Wiaderko 10kg",'DRUK ZAMÓWIENIA'!G95/10,'DRUK ZAMÓWIENIA'!G95)</f>
        <v>0</v>
      </c>
      <c r="M87" s="271" t="str">
        <f>'DRUK ZAMÓWIENIA'!E95</f>
        <v>Butelka 330ml</v>
      </c>
    </row>
    <row r="88" spans="1:13" ht="15.75" x14ac:dyDescent="0.2">
      <c r="A88">
        <f t="shared" si="7"/>
        <v>0</v>
      </c>
      <c r="B88">
        <f t="shared" si="8"/>
        <v>1</v>
      </c>
      <c r="C88">
        <f t="shared" si="9"/>
        <v>0</v>
      </c>
      <c r="D88">
        <v>83</v>
      </c>
      <c r="E88" s="59">
        <f>'DRUK ZAMÓWIENIA'!C96</f>
        <v>664014</v>
      </c>
      <c r="F88" s="61">
        <f t="shared" ca="1" si="14"/>
        <v>0</v>
      </c>
      <c r="G88">
        <f t="shared" si="10"/>
        <v>10000</v>
      </c>
      <c r="H88">
        <f t="shared" si="11"/>
        <v>1</v>
      </c>
      <c r="I88">
        <f t="shared" si="12"/>
        <v>1</v>
      </c>
      <c r="J88" t="str">
        <f t="shared" si="13"/>
        <v>MN</v>
      </c>
      <c r="L88" s="47">
        <f ca="1">IF(M88="Wiaderko 10kg",'DRUK ZAMÓWIENIA'!G96/10,'DRUK ZAMÓWIENIA'!G96)</f>
        <v>0</v>
      </c>
      <c r="M88" s="271" t="str">
        <f>'DRUK ZAMÓWIENIA'!E96</f>
        <v>Butelka 330ml</v>
      </c>
    </row>
    <row r="89" spans="1:13" ht="15.75" x14ac:dyDescent="0.2">
      <c r="A89">
        <f t="shared" si="7"/>
        <v>0</v>
      </c>
      <c r="B89">
        <f t="shared" si="8"/>
        <v>1</v>
      </c>
      <c r="C89">
        <f t="shared" si="9"/>
        <v>0</v>
      </c>
      <c r="D89">
        <v>84</v>
      </c>
      <c r="E89" s="59">
        <f>'DRUK ZAMÓWIENIA'!C98</f>
        <v>108001</v>
      </c>
      <c r="F89" s="61">
        <f t="shared" ca="1" si="14"/>
        <v>0</v>
      </c>
      <c r="G89">
        <f t="shared" si="10"/>
        <v>10000</v>
      </c>
      <c r="H89">
        <f t="shared" si="11"/>
        <v>1</v>
      </c>
      <c r="I89">
        <f t="shared" si="12"/>
        <v>1</v>
      </c>
      <c r="J89" t="str">
        <f t="shared" si="13"/>
        <v>MN</v>
      </c>
      <c r="L89" s="47">
        <f ca="1">IF(M89="Wiaderko 10kg",'DRUK ZAMÓWIENIA'!G98/10,'DRUK ZAMÓWIENIA'!G98)</f>
        <v>0</v>
      </c>
      <c r="M89" s="271" t="str">
        <f>'DRUK ZAMÓWIENIA'!E98</f>
        <v>Tacka 150g</v>
      </c>
    </row>
    <row r="90" spans="1:13" ht="15.75" x14ac:dyDescent="0.2">
      <c r="A90">
        <f t="shared" si="7"/>
        <v>0</v>
      </c>
      <c r="B90">
        <f t="shared" si="8"/>
        <v>1</v>
      </c>
      <c r="C90">
        <f t="shared" si="9"/>
        <v>0</v>
      </c>
      <c r="D90">
        <v>85</v>
      </c>
      <c r="E90" s="59">
        <f>'DRUK ZAMÓWIENIA'!C99</f>
        <v>108002</v>
      </c>
      <c r="F90" s="61">
        <f t="shared" ca="1" si="14"/>
        <v>0</v>
      </c>
      <c r="G90">
        <f t="shared" si="10"/>
        <v>10000</v>
      </c>
      <c r="H90">
        <f t="shared" si="11"/>
        <v>1</v>
      </c>
      <c r="I90">
        <f t="shared" si="12"/>
        <v>1</v>
      </c>
      <c r="J90" t="str">
        <f t="shared" si="13"/>
        <v>MN</v>
      </c>
      <c r="L90" s="47">
        <f ca="1">IF(M90="Wiaderko 10kg",'DRUK ZAMÓWIENIA'!G99/10,'DRUK ZAMÓWIENIA'!G99)</f>
        <v>0</v>
      </c>
      <c r="M90" s="271" t="str">
        <f>'DRUK ZAMÓWIENIA'!E99</f>
        <v>Tacka 150g</v>
      </c>
    </row>
    <row r="91" spans="1:13" ht="15.75" x14ac:dyDescent="0.2">
      <c r="A91">
        <f t="shared" si="7"/>
        <v>0</v>
      </c>
      <c r="B91">
        <f t="shared" si="8"/>
        <v>1</v>
      </c>
      <c r="C91">
        <f t="shared" si="9"/>
        <v>0</v>
      </c>
      <c r="D91">
        <v>86</v>
      </c>
      <c r="E91" s="59">
        <f>'DRUK ZAMÓWIENIA'!C100</f>
        <v>108004</v>
      </c>
      <c r="F91" s="61">
        <f t="shared" ca="1" si="14"/>
        <v>0</v>
      </c>
      <c r="G91">
        <f t="shared" si="10"/>
        <v>10000</v>
      </c>
      <c r="H91">
        <f t="shared" si="11"/>
        <v>1</v>
      </c>
      <c r="I91">
        <f t="shared" si="12"/>
        <v>1</v>
      </c>
      <c r="J91" t="str">
        <f t="shared" si="13"/>
        <v>MN</v>
      </c>
      <c r="L91" s="47">
        <f ca="1">IF(M91="Wiaderko 10kg",'DRUK ZAMÓWIENIA'!G100/10,'DRUK ZAMÓWIENIA'!G100)</f>
        <v>0</v>
      </c>
      <c r="M91" s="271" t="str">
        <f>'DRUK ZAMÓWIENIA'!E100</f>
        <v>Tacka 150g</v>
      </c>
    </row>
    <row r="92" spans="1:13" ht="15.75" x14ac:dyDescent="0.2">
      <c r="A92">
        <f t="shared" si="7"/>
        <v>0</v>
      </c>
      <c r="B92">
        <f t="shared" si="8"/>
        <v>1</v>
      </c>
      <c r="C92">
        <f t="shared" si="9"/>
        <v>0</v>
      </c>
      <c r="D92">
        <v>87</v>
      </c>
      <c r="E92" s="59">
        <f>'DRUK ZAMÓWIENIA'!C104</f>
        <v>668010</v>
      </c>
      <c r="F92" s="61">
        <f t="shared" ca="1" si="14"/>
        <v>0</v>
      </c>
      <c r="G92">
        <f t="shared" si="10"/>
        <v>10000</v>
      </c>
      <c r="H92">
        <f t="shared" si="11"/>
        <v>1</v>
      </c>
      <c r="I92">
        <f t="shared" si="12"/>
        <v>1</v>
      </c>
      <c r="J92" t="str">
        <f t="shared" si="13"/>
        <v>MN</v>
      </c>
      <c r="L92" s="47">
        <f ca="1">IF(M92="Wiaderko 10kg",'DRUK ZAMÓWIENIA'!G104/10,'DRUK ZAMÓWIENIA'!G104)</f>
        <v>0</v>
      </c>
      <c r="M92" s="271" t="str">
        <f>'DRUK ZAMÓWIENIA'!E104</f>
        <v>Butelka 1L</v>
      </c>
    </row>
    <row r="93" spans="1:13" ht="15.75" x14ac:dyDescent="0.2">
      <c r="A93">
        <f t="shared" si="7"/>
        <v>0</v>
      </c>
      <c r="B93">
        <f t="shared" si="8"/>
        <v>1</v>
      </c>
      <c r="C93">
        <f t="shared" si="9"/>
        <v>0</v>
      </c>
      <c r="D93">
        <v>88</v>
      </c>
      <c r="E93" s="59">
        <f>'DRUK ZAMÓWIENIA'!C105</f>
        <v>668011</v>
      </c>
      <c r="F93" s="61">
        <f t="shared" ca="1" si="14"/>
        <v>0</v>
      </c>
      <c r="G93">
        <f t="shared" si="10"/>
        <v>10000</v>
      </c>
      <c r="H93">
        <f t="shared" si="11"/>
        <v>1</v>
      </c>
      <c r="I93">
        <f t="shared" si="12"/>
        <v>1</v>
      </c>
      <c r="J93" t="str">
        <f t="shared" si="13"/>
        <v>MN</v>
      </c>
      <c r="L93" s="47">
        <f ca="1">IF(M93="Wiaderko 10kg",'DRUK ZAMÓWIENIA'!G105/10,'DRUK ZAMÓWIENIA'!G105)</f>
        <v>0</v>
      </c>
      <c r="M93" s="271" t="str">
        <f>'DRUK ZAMÓWIENIA'!E105</f>
        <v>Butelka 1L</v>
      </c>
    </row>
    <row r="94" spans="1:13" ht="15.75" x14ac:dyDescent="0.2">
      <c r="A94">
        <f t="shared" si="7"/>
        <v>0</v>
      </c>
      <c r="B94">
        <f t="shared" si="8"/>
        <v>1</v>
      </c>
      <c r="C94">
        <f t="shared" si="9"/>
        <v>0</v>
      </c>
      <c r="D94">
        <v>89</v>
      </c>
      <c r="E94" s="59">
        <f>'DRUK ZAMÓWIENIA'!C106</f>
        <v>668012</v>
      </c>
      <c r="F94" s="61">
        <f t="shared" ca="1" si="14"/>
        <v>0</v>
      </c>
      <c r="G94">
        <f t="shared" si="10"/>
        <v>10000</v>
      </c>
      <c r="H94">
        <f t="shared" si="11"/>
        <v>1</v>
      </c>
      <c r="I94">
        <f t="shared" si="12"/>
        <v>1</v>
      </c>
      <c r="J94" t="str">
        <f t="shared" si="13"/>
        <v>MN</v>
      </c>
      <c r="L94" s="47">
        <f ca="1">IF(M94="Wiaderko 10kg",'DRUK ZAMÓWIENIA'!G106/10,'DRUK ZAMÓWIENIA'!G106)</f>
        <v>0</v>
      </c>
      <c r="M94" s="271" t="str">
        <f>'DRUK ZAMÓWIENIA'!E106</f>
        <v>Butelka 1L</v>
      </c>
    </row>
    <row r="95" spans="1:13" ht="15.75" x14ac:dyDescent="0.2">
      <c r="A95">
        <f t="shared" si="7"/>
        <v>0</v>
      </c>
      <c r="B95">
        <f t="shared" si="8"/>
        <v>1</v>
      </c>
      <c r="C95">
        <f t="shared" si="9"/>
        <v>0</v>
      </c>
      <c r="D95">
        <v>90</v>
      </c>
      <c r="E95" s="59">
        <f>'DRUK ZAMÓWIENIA'!C107</f>
        <v>668013</v>
      </c>
      <c r="F95" s="61">
        <f t="shared" ca="1" si="14"/>
        <v>0</v>
      </c>
      <c r="G95">
        <f t="shared" si="10"/>
        <v>10000</v>
      </c>
      <c r="H95">
        <f t="shared" si="11"/>
        <v>1</v>
      </c>
      <c r="I95">
        <f t="shared" si="12"/>
        <v>1</v>
      </c>
      <c r="J95" t="str">
        <f t="shared" si="13"/>
        <v>MN</v>
      </c>
      <c r="L95" s="47">
        <f ca="1">IF(M95="Wiaderko 10kg",'DRUK ZAMÓWIENIA'!G107/10,'DRUK ZAMÓWIENIA'!G107)</f>
        <v>0</v>
      </c>
      <c r="M95" s="271" t="str">
        <f>'DRUK ZAMÓWIENIA'!E107</f>
        <v>Butelka 1L</v>
      </c>
    </row>
    <row r="96" spans="1:13" ht="15.75" x14ac:dyDescent="0.2">
      <c r="A96">
        <f t="shared" si="7"/>
        <v>0</v>
      </c>
      <c r="B96">
        <f t="shared" si="8"/>
        <v>1</v>
      </c>
      <c r="C96">
        <f t="shared" si="9"/>
        <v>0</v>
      </c>
      <c r="D96">
        <v>91</v>
      </c>
      <c r="E96" s="59">
        <f>'DRUK ZAMÓWIENIA'!C108</f>
        <v>663001</v>
      </c>
      <c r="F96" s="61">
        <f t="shared" ca="1" si="14"/>
        <v>0</v>
      </c>
      <c r="G96">
        <f t="shared" si="10"/>
        <v>10000</v>
      </c>
      <c r="H96">
        <f t="shared" si="11"/>
        <v>1</v>
      </c>
      <c r="I96">
        <f t="shared" si="12"/>
        <v>1</v>
      </c>
      <c r="J96" t="str">
        <f t="shared" si="13"/>
        <v>MN</v>
      </c>
      <c r="L96" s="47">
        <f ca="1">IF(M96="Wiaderko 10kg",'DRUK ZAMÓWIENIA'!G108/10,'DRUK ZAMÓWIENIA'!G108)</f>
        <v>0</v>
      </c>
      <c r="M96" s="271" t="str">
        <f>'DRUK ZAMÓWIENIA'!E108</f>
        <v>Butelka 1L</v>
      </c>
    </row>
    <row r="97" spans="1:13" ht="15.75" x14ac:dyDescent="0.2">
      <c r="A97">
        <f t="shared" si="7"/>
        <v>0</v>
      </c>
      <c r="B97">
        <f t="shared" si="8"/>
        <v>1</v>
      </c>
      <c r="C97">
        <f t="shared" si="9"/>
        <v>0</v>
      </c>
      <c r="D97">
        <v>92</v>
      </c>
      <c r="E97" s="59">
        <f>'DRUK ZAMÓWIENIA'!C109</f>
        <v>663002</v>
      </c>
      <c r="F97" s="61">
        <f t="shared" ca="1" si="14"/>
        <v>0</v>
      </c>
      <c r="G97">
        <f t="shared" si="10"/>
        <v>10000</v>
      </c>
      <c r="H97">
        <f t="shared" si="11"/>
        <v>1</v>
      </c>
      <c r="I97">
        <f t="shared" si="12"/>
        <v>1</v>
      </c>
      <c r="J97" t="str">
        <f t="shared" si="13"/>
        <v>MN</v>
      </c>
      <c r="L97" s="47">
        <f ca="1">IF(M97="Wiaderko 10kg",'DRUK ZAMÓWIENIA'!G109/10,'DRUK ZAMÓWIENIA'!G109)</f>
        <v>0</v>
      </c>
      <c r="M97" s="271" t="str">
        <f>'DRUK ZAMÓWIENIA'!E109</f>
        <v>Butelka 1L</v>
      </c>
    </row>
    <row r="98" spans="1:13" ht="15.75" x14ac:dyDescent="0.2">
      <c r="A98">
        <f t="shared" si="7"/>
        <v>0</v>
      </c>
      <c r="B98">
        <f t="shared" si="8"/>
        <v>1</v>
      </c>
      <c r="C98">
        <f t="shared" si="9"/>
        <v>0</v>
      </c>
      <c r="D98">
        <v>93</v>
      </c>
      <c r="E98" s="59">
        <f>'DRUK ZAMÓWIENIA'!C113</f>
        <v>663004</v>
      </c>
      <c r="F98" s="61">
        <f t="shared" ca="1" si="14"/>
        <v>0</v>
      </c>
      <c r="G98">
        <f t="shared" si="10"/>
        <v>10000</v>
      </c>
      <c r="H98">
        <f t="shared" si="11"/>
        <v>1</v>
      </c>
      <c r="I98">
        <f t="shared" si="12"/>
        <v>1</v>
      </c>
      <c r="J98" t="str">
        <f t="shared" si="13"/>
        <v>MN</v>
      </c>
      <c r="L98" s="47">
        <f ca="1">IF(M98="Wiaderko 10kg",'DRUK ZAMÓWIENIA'!G113/10,'DRUK ZAMÓWIENIA'!G113)</f>
        <v>0</v>
      </c>
      <c r="M98" s="271" t="str">
        <f>'DRUK ZAMÓWIENIA'!E113</f>
        <v>Butelka 330ml</v>
      </c>
    </row>
    <row r="99" spans="1:13" ht="15.75" x14ac:dyDescent="0.2">
      <c r="A99">
        <f t="shared" si="7"/>
        <v>0</v>
      </c>
      <c r="B99">
        <f t="shared" si="8"/>
        <v>1</v>
      </c>
      <c r="C99">
        <f t="shared" si="9"/>
        <v>0</v>
      </c>
      <c r="D99">
        <v>94</v>
      </c>
      <c r="E99" s="59">
        <f>'DRUK ZAMÓWIENIA'!C114</f>
        <v>663005</v>
      </c>
      <c r="F99" s="61">
        <f t="shared" ca="1" si="14"/>
        <v>0</v>
      </c>
      <c r="G99">
        <f t="shared" si="10"/>
        <v>10000</v>
      </c>
      <c r="H99">
        <f t="shared" si="11"/>
        <v>1</v>
      </c>
      <c r="I99">
        <f t="shared" si="12"/>
        <v>1</v>
      </c>
      <c r="J99" t="str">
        <f t="shared" si="13"/>
        <v>MN</v>
      </c>
      <c r="L99" s="47">
        <f ca="1">IF(M99="Wiaderko 10kg",'DRUK ZAMÓWIENIA'!G114/10,'DRUK ZAMÓWIENIA'!G114)</f>
        <v>0</v>
      </c>
      <c r="M99" s="271" t="str">
        <f>'DRUK ZAMÓWIENIA'!E114</f>
        <v>Butelka 330ml</v>
      </c>
    </row>
    <row r="100" spans="1:13" ht="15.75" x14ac:dyDescent="0.2">
      <c r="A100" s="276">
        <f t="shared" si="7"/>
        <v>0</v>
      </c>
      <c r="B100" s="276">
        <f t="shared" si="8"/>
        <v>1</v>
      </c>
      <c r="C100" s="276">
        <f t="shared" si="9"/>
        <v>0</v>
      </c>
      <c r="D100" s="276">
        <v>95</v>
      </c>
      <c r="E100" s="59">
        <f>'DRUK ZAMÓWIENIA'!C115</f>
        <v>663006</v>
      </c>
      <c r="F100" s="277">
        <f t="shared" ca="1" si="14"/>
        <v>0</v>
      </c>
      <c r="G100" s="276">
        <f t="shared" si="10"/>
        <v>10000</v>
      </c>
      <c r="H100" s="276">
        <f t="shared" si="11"/>
        <v>1</v>
      </c>
      <c r="I100" s="276">
        <f t="shared" si="12"/>
        <v>1</v>
      </c>
      <c r="J100" s="276" t="str">
        <f t="shared" si="13"/>
        <v>MN</v>
      </c>
      <c r="K100" s="276"/>
      <c r="L100" s="47">
        <f ca="1">IF(M100="Wiaderko 10kg",'DRUK ZAMÓWIENIA'!G115/10,'DRUK ZAMÓWIENIA'!G115)</f>
        <v>0</v>
      </c>
      <c r="M100" s="278" t="str">
        <f>'DRUK ZAMÓWIENIA'!E115</f>
        <v>Butelka 330ml</v>
      </c>
    </row>
    <row r="101" spans="1:13" ht="15.75" x14ac:dyDescent="0.2">
      <c r="A101">
        <f t="shared" si="7"/>
        <v>0</v>
      </c>
      <c r="B101">
        <f t="shared" si="8"/>
        <v>1</v>
      </c>
      <c r="C101">
        <f t="shared" si="9"/>
        <v>0</v>
      </c>
      <c r="D101">
        <v>96</v>
      </c>
      <c r="E101" s="59">
        <f>'DRUK ZAMÓWIENIA'!C116</f>
        <v>663007</v>
      </c>
      <c r="F101" s="61">
        <f t="shared" ca="1" si="14"/>
        <v>0</v>
      </c>
      <c r="G101">
        <f t="shared" si="10"/>
        <v>10000</v>
      </c>
      <c r="H101">
        <f t="shared" si="11"/>
        <v>1</v>
      </c>
      <c r="I101">
        <f t="shared" si="12"/>
        <v>1</v>
      </c>
      <c r="J101" t="str">
        <f t="shared" si="13"/>
        <v>MN</v>
      </c>
      <c r="L101" s="47">
        <f ca="1">IF(M101="Wiaderko 10kg",'DRUK ZAMÓWIENIA'!G116/10,'DRUK ZAMÓWIENIA'!G116)</f>
        <v>0</v>
      </c>
      <c r="M101" s="271" t="str">
        <f>'DRUK ZAMÓWIENIA'!E116</f>
        <v>Butelka 330ml</v>
      </c>
    </row>
    <row r="102" spans="1:13" ht="15.75" x14ac:dyDescent="0.2">
      <c r="A102">
        <f t="shared" si="7"/>
        <v>0</v>
      </c>
      <c r="B102">
        <f t="shared" si="8"/>
        <v>1</v>
      </c>
      <c r="C102">
        <f t="shared" si="9"/>
        <v>0</v>
      </c>
      <c r="D102">
        <v>97</v>
      </c>
      <c r="E102" s="59">
        <f>'DRUK ZAMÓWIENIA'!C119</f>
        <v>660001</v>
      </c>
      <c r="F102" s="61">
        <f t="shared" ca="1" si="14"/>
        <v>0</v>
      </c>
      <c r="G102">
        <f t="shared" si="10"/>
        <v>10000</v>
      </c>
      <c r="H102">
        <f t="shared" si="11"/>
        <v>1</v>
      </c>
      <c r="I102">
        <f t="shared" si="12"/>
        <v>1</v>
      </c>
      <c r="J102" t="str">
        <f t="shared" si="13"/>
        <v>MN</v>
      </c>
      <c r="L102" s="47">
        <f ca="1">IF(M102="Wiaderko 10kg",'DRUK ZAMÓWIENIA'!G119/10,'DRUK ZAMÓWIENIA'!G119)</f>
        <v>0</v>
      </c>
      <c r="M102" s="271" t="str">
        <f>'DRUK ZAMÓWIENIA'!E119</f>
        <v>Kostka 200g</v>
      </c>
    </row>
    <row r="103" spans="1:13" ht="15.75" x14ac:dyDescent="0.2">
      <c r="A103" s="272">
        <f t="shared" si="7"/>
        <v>0</v>
      </c>
      <c r="B103" s="272">
        <f t="shared" si="8"/>
        <v>1</v>
      </c>
      <c r="C103" s="272">
        <f t="shared" si="9"/>
        <v>0</v>
      </c>
      <c r="D103" s="272">
        <v>98</v>
      </c>
      <c r="E103" s="273">
        <f>'DRUK ZAMÓWIENIA'!C120</f>
        <v>660003</v>
      </c>
      <c r="F103" s="61">
        <f t="shared" ca="1" si="14"/>
        <v>0</v>
      </c>
      <c r="G103" s="272">
        <f t="shared" si="10"/>
        <v>10000</v>
      </c>
      <c r="H103" s="272">
        <f t="shared" si="11"/>
        <v>1</v>
      </c>
      <c r="I103" s="272">
        <f t="shared" si="12"/>
        <v>1</v>
      </c>
      <c r="J103" s="272" t="str">
        <f t="shared" si="13"/>
        <v>MN</v>
      </c>
      <c r="K103" s="272"/>
      <c r="L103" s="274">
        <f ca="1">IF(M103="Wiaderko 10kg",'DRUK ZAMÓWIENIA'!G120/10,'DRUK ZAMÓWIENIA'!G120)</f>
        <v>0</v>
      </c>
      <c r="M103" s="275" t="str">
        <f>'DRUK ZAMÓWIENIA'!E120</f>
        <v>Kostka 200g</v>
      </c>
    </row>
    <row r="104" spans="1:13" ht="15.75" x14ac:dyDescent="0.2">
      <c r="A104">
        <f t="shared" si="7"/>
        <v>0</v>
      </c>
      <c r="B104">
        <f t="shared" si="8"/>
        <v>1</v>
      </c>
      <c r="C104">
        <f t="shared" si="9"/>
        <v>0</v>
      </c>
      <c r="D104">
        <v>99</v>
      </c>
      <c r="E104" s="59">
        <f>'DRUK ZAMÓWIENIA'!C128</f>
        <v>104532</v>
      </c>
      <c r="F104" s="61">
        <f t="shared" ca="1" si="14"/>
        <v>0</v>
      </c>
      <c r="G104">
        <f t="shared" si="10"/>
        <v>10000</v>
      </c>
      <c r="H104">
        <f t="shared" si="11"/>
        <v>1</v>
      </c>
      <c r="I104">
        <f t="shared" si="12"/>
        <v>1</v>
      </c>
      <c r="J104" t="str">
        <f t="shared" si="13"/>
        <v>MN</v>
      </c>
      <c r="L104" s="47">
        <f ca="1">IF(M104="Wiaderko 10kg",'DRUK ZAMÓWIENIA'!G128/10,'DRUK ZAMÓWIENIA'!G128)</f>
        <v>0</v>
      </c>
      <c r="M104" s="271" t="str">
        <f>'DRUK ZAMÓWIENIA'!E128</f>
        <v>Wiaderko 1kg</v>
      </c>
    </row>
    <row r="105" spans="1:13" ht="15.75" x14ac:dyDescent="0.2">
      <c r="A105">
        <f t="shared" si="7"/>
        <v>0</v>
      </c>
      <c r="B105">
        <f t="shared" si="8"/>
        <v>1</v>
      </c>
      <c r="C105">
        <f t="shared" si="9"/>
        <v>0</v>
      </c>
      <c r="D105">
        <v>100</v>
      </c>
      <c r="E105" s="59">
        <f>'DRUK ZAMÓWIENIA'!C129</f>
        <v>104561</v>
      </c>
      <c r="F105" s="61">
        <f t="shared" ca="1" si="14"/>
        <v>0</v>
      </c>
      <c r="G105">
        <f t="shared" si="10"/>
        <v>10000</v>
      </c>
      <c r="H105">
        <f t="shared" si="11"/>
        <v>1</v>
      </c>
      <c r="I105">
        <f t="shared" si="12"/>
        <v>1</v>
      </c>
      <c r="J105" t="str">
        <f t="shared" si="13"/>
        <v>MN</v>
      </c>
      <c r="L105" s="47">
        <f ca="1">IF(M105="Wiaderko 10kg",'DRUK ZAMÓWIENIA'!G129/10,'DRUK ZAMÓWIENIA'!G129)</f>
        <v>0</v>
      </c>
      <c r="M105" s="271" t="str">
        <f>'DRUK ZAMÓWIENIA'!E129</f>
        <v>Wiaderko 1kg</v>
      </c>
    </row>
    <row r="106" spans="1:13" ht="15.75" x14ac:dyDescent="0.2">
      <c r="A106">
        <f t="shared" si="7"/>
        <v>0</v>
      </c>
      <c r="B106">
        <f t="shared" si="8"/>
        <v>1</v>
      </c>
      <c r="C106">
        <f t="shared" si="9"/>
        <v>0</v>
      </c>
      <c r="D106">
        <v>101</v>
      </c>
      <c r="E106" s="59">
        <f>'DRUK ZAMÓWIENIA'!C131</f>
        <v>104014</v>
      </c>
      <c r="F106" s="61">
        <f t="shared" ca="1" si="14"/>
        <v>0</v>
      </c>
      <c r="G106">
        <f t="shared" si="10"/>
        <v>10000</v>
      </c>
      <c r="H106">
        <f t="shared" si="11"/>
        <v>1</v>
      </c>
      <c r="I106">
        <f t="shared" si="12"/>
        <v>1</v>
      </c>
      <c r="J106" t="str">
        <f t="shared" si="13"/>
        <v>MN</v>
      </c>
      <c r="L106" s="47">
        <f ca="1">IF(M106="Wiaderko 10kg",'DRUK ZAMÓWIENIA'!G131/10,'DRUK ZAMÓWIENIA'!G131)</f>
        <v>0</v>
      </c>
      <c r="M106" s="271" t="str">
        <f>'DRUK ZAMÓWIENIA'!E131</f>
        <v>Wiaderko 5kg</v>
      </c>
    </row>
    <row r="107" spans="1:13" ht="15.75" x14ac:dyDescent="0.2">
      <c r="A107">
        <f t="shared" si="7"/>
        <v>0</v>
      </c>
      <c r="B107">
        <f t="shared" si="8"/>
        <v>1</v>
      </c>
      <c r="C107">
        <f t="shared" si="9"/>
        <v>0</v>
      </c>
      <c r="D107">
        <v>102</v>
      </c>
      <c r="E107" s="59">
        <f>'DRUK ZAMÓWIENIA'!C132</f>
        <v>104015</v>
      </c>
      <c r="F107" s="61">
        <f t="shared" ca="1" si="14"/>
        <v>0</v>
      </c>
      <c r="G107">
        <f t="shared" si="10"/>
        <v>10000</v>
      </c>
      <c r="H107">
        <f t="shared" si="11"/>
        <v>1</v>
      </c>
      <c r="I107">
        <f t="shared" si="12"/>
        <v>1</v>
      </c>
      <c r="J107" t="str">
        <f t="shared" si="13"/>
        <v>MN</v>
      </c>
      <c r="L107" s="47">
        <f ca="1">IF(M107="Wiaderko 10kg",'DRUK ZAMÓWIENIA'!G132/10,'DRUK ZAMÓWIENIA'!G132)</f>
        <v>0</v>
      </c>
      <c r="M107" s="271" t="str">
        <f>'DRUK ZAMÓWIENIA'!E132</f>
        <v>Wiaderko 5kg</v>
      </c>
    </row>
    <row r="108" spans="1:13" ht="15.75" x14ac:dyDescent="0.2">
      <c r="A108">
        <f t="shared" ref="A108:C118" si="15">A107</f>
        <v>0</v>
      </c>
      <c r="B108">
        <f t="shared" si="15"/>
        <v>1</v>
      </c>
      <c r="C108">
        <f t="shared" si="15"/>
        <v>0</v>
      </c>
      <c r="D108">
        <v>103</v>
      </c>
      <c r="E108" s="59">
        <f>'DRUK ZAMÓWIENIA'!C134</f>
        <v>107050</v>
      </c>
      <c r="F108" s="61">
        <f t="shared" ca="1" si="14"/>
        <v>0</v>
      </c>
      <c r="G108">
        <f t="shared" si="10"/>
        <v>10000</v>
      </c>
      <c r="H108">
        <f t="shared" si="11"/>
        <v>1</v>
      </c>
      <c r="I108">
        <f t="shared" si="12"/>
        <v>1</v>
      </c>
      <c r="J108" t="str">
        <f t="shared" si="13"/>
        <v>MN</v>
      </c>
      <c r="L108" s="47">
        <f ca="1">IF(M108="Wiaderko 10kg",'DRUK ZAMÓWIENIA'!G134/10,'DRUK ZAMÓWIENIA'!G134)</f>
        <v>0</v>
      </c>
      <c r="M108" s="271" t="str">
        <f>'DRUK ZAMÓWIENIA'!E134</f>
        <v>Wiaderko 1kg</v>
      </c>
    </row>
    <row r="109" spans="1:13" ht="15.75" x14ac:dyDescent="0.2">
      <c r="A109">
        <f t="shared" si="15"/>
        <v>0</v>
      </c>
      <c r="B109">
        <f t="shared" si="15"/>
        <v>1</v>
      </c>
      <c r="C109">
        <f t="shared" si="15"/>
        <v>0</v>
      </c>
      <c r="D109">
        <v>104</v>
      </c>
      <c r="E109" s="59">
        <f>'DRUK ZAMÓWIENIA'!C135</f>
        <v>107003</v>
      </c>
      <c r="F109" s="61">
        <f t="shared" ca="1" si="14"/>
        <v>0</v>
      </c>
      <c r="G109">
        <f t="shared" si="10"/>
        <v>10000</v>
      </c>
      <c r="H109">
        <f t="shared" si="11"/>
        <v>1</v>
      </c>
      <c r="I109">
        <f t="shared" si="12"/>
        <v>1</v>
      </c>
      <c r="J109" t="str">
        <f t="shared" si="13"/>
        <v>MN</v>
      </c>
      <c r="L109" s="47">
        <f ca="1">IF(M109="Wiaderko 10kg",'DRUK ZAMÓWIENIA'!G135/10,'DRUK ZAMÓWIENIA'!G135)</f>
        <v>0</v>
      </c>
      <c r="M109" s="271" t="str">
        <f>'DRUK ZAMÓWIENIA'!E135</f>
        <v>Wiaderko 10kg</v>
      </c>
    </row>
    <row r="110" spans="1:13" ht="15.75" x14ac:dyDescent="0.2">
      <c r="A110">
        <f t="shared" si="15"/>
        <v>0</v>
      </c>
      <c r="B110">
        <f t="shared" si="15"/>
        <v>1</v>
      </c>
      <c r="C110">
        <f t="shared" si="15"/>
        <v>0</v>
      </c>
      <c r="D110">
        <v>105</v>
      </c>
      <c r="E110" s="59">
        <f>'DRUK ZAMÓWIENIA'!C138</f>
        <v>106007</v>
      </c>
      <c r="F110" s="61">
        <f t="shared" ca="1" si="14"/>
        <v>0</v>
      </c>
      <c r="G110">
        <f t="shared" si="10"/>
        <v>10000</v>
      </c>
      <c r="H110">
        <f t="shared" si="11"/>
        <v>1</v>
      </c>
      <c r="I110">
        <f t="shared" si="12"/>
        <v>1</v>
      </c>
      <c r="J110" t="str">
        <f t="shared" si="13"/>
        <v>MN</v>
      </c>
      <c r="L110" s="47">
        <f ca="1">IF(M110="Wiaderko 10kg",'DRUK ZAMÓWIENIA'!G138/10,'DRUK ZAMÓWIENIA'!G138)</f>
        <v>0</v>
      </c>
      <c r="M110" s="271" t="str">
        <f>'DRUK ZAMÓWIENIA'!E138</f>
        <v>Wiaderko 5kg</v>
      </c>
    </row>
    <row r="111" spans="1:13" ht="15.75" x14ac:dyDescent="0.2">
      <c r="A111">
        <f t="shared" si="15"/>
        <v>0</v>
      </c>
      <c r="B111">
        <f t="shared" si="15"/>
        <v>1</v>
      </c>
      <c r="C111">
        <f t="shared" si="15"/>
        <v>0</v>
      </c>
      <c r="D111">
        <v>106</v>
      </c>
      <c r="E111" s="59">
        <f>'DRUK ZAMÓWIENIA'!C140</f>
        <v>105015</v>
      </c>
      <c r="F111" s="61">
        <f t="shared" ca="1" si="14"/>
        <v>0</v>
      </c>
      <c r="G111">
        <f t="shared" si="10"/>
        <v>10000</v>
      </c>
      <c r="H111">
        <f t="shared" si="11"/>
        <v>1</v>
      </c>
      <c r="I111">
        <f t="shared" si="12"/>
        <v>1</v>
      </c>
      <c r="J111" t="str">
        <f t="shared" si="13"/>
        <v>MN</v>
      </c>
      <c r="L111" s="47">
        <f ca="1">IF(M111="Wiaderko 10kg",'DRUK ZAMÓWIENIA'!G140/10,'DRUK ZAMÓWIENIA'!G140)</f>
        <v>0</v>
      </c>
      <c r="M111" s="271" t="str">
        <f>'DRUK ZAMÓWIENIA'!E140</f>
        <v>Wiaderko 5kg</v>
      </c>
    </row>
    <row r="112" spans="1:13" ht="15.75" x14ac:dyDescent="0.2">
      <c r="A112">
        <f t="shared" si="15"/>
        <v>0</v>
      </c>
      <c r="B112">
        <f t="shared" si="15"/>
        <v>1</v>
      </c>
      <c r="C112">
        <f t="shared" si="15"/>
        <v>0</v>
      </c>
      <c r="D112">
        <v>107</v>
      </c>
      <c r="E112" s="59">
        <f>'DRUK ZAMÓWIENIA'!C143</f>
        <v>102013</v>
      </c>
      <c r="F112" s="61">
        <f t="shared" ca="1" si="14"/>
        <v>0</v>
      </c>
      <c r="G112">
        <f t="shared" si="10"/>
        <v>10000</v>
      </c>
      <c r="H112">
        <f t="shared" si="11"/>
        <v>1</v>
      </c>
      <c r="I112">
        <f t="shared" si="12"/>
        <v>1</v>
      </c>
      <c r="J112" t="str">
        <f t="shared" si="13"/>
        <v>MN</v>
      </c>
      <c r="L112" s="47" t="e">
        <f ca="1">IF(M112="Wiaderko 10kg",'DRUK ZAMÓWIENIA'!G143/10,'DRUK ZAMÓWIENIA'!G143)</f>
        <v>#VALUE!</v>
      </c>
      <c r="M112" s="271" t="str">
        <f>'DRUK ZAMÓWIENIA'!E143</f>
        <v>Wiaderko 10kg</v>
      </c>
    </row>
    <row r="113" spans="1:13" ht="15.75" x14ac:dyDescent="0.2">
      <c r="A113">
        <f t="shared" si="15"/>
        <v>0</v>
      </c>
      <c r="B113">
        <f t="shared" si="15"/>
        <v>1</v>
      </c>
      <c r="C113">
        <f t="shared" si="15"/>
        <v>0</v>
      </c>
      <c r="D113">
        <v>108</v>
      </c>
      <c r="E113" s="59">
        <f>'DRUK ZAMÓWIENIA'!C144</f>
        <v>102503</v>
      </c>
      <c r="F113" s="61">
        <f t="shared" ca="1" si="14"/>
        <v>0</v>
      </c>
      <c r="G113">
        <f t="shared" ref="G113:J118" si="16">G112</f>
        <v>10000</v>
      </c>
      <c r="H113">
        <f t="shared" si="16"/>
        <v>1</v>
      </c>
      <c r="I113">
        <f t="shared" si="16"/>
        <v>1</v>
      </c>
      <c r="J113" t="str">
        <f t="shared" si="16"/>
        <v>MN</v>
      </c>
      <c r="L113" s="47" t="str">
        <f ca="1">IF(M113="Wiaderko 10kg",'DRUK ZAMÓWIENIA'!G144/10,'DRUK ZAMÓWIENIA'!G144)</f>
        <v>-</v>
      </c>
      <c r="M113" s="271" t="str">
        <f>'DRUK ZAMÓWIENIA'!E144</f>
        <v>Wiaderko 1kg</v>
      </c>
    </row>
    <row r="114" spans="1:13" ht="15.75" x14ac:dyDescent="0.2">
      <c r="A114">
        <f t="shared" si="15"/>
        <v>0</v>
      </c>
      <c r="B114">
        <f t="shared" si="15"/>
        <v>1</v>
      </c>
      <c r="C114">
        <f t="shared" si="15"/>
        <v>0</v>
      </c>
      <c r="D114">
        <v>109</v>
      </c>
      <c r="E114" s="59">
        <f>'DRUK ZAMÓWIENIA'!C145</f>
        <v>102016</v>
      </c>
      <c r="F114" s="61">
        <f t="shared" ca="1" si="14"/>
        <v>0</v>
      </c>
      <c r="G114">
        <f t="shared" si="16"/>
        <v>10000</v>
      </c>
      <c r="H114">
        <f t="shared" si="16"/>
        <v>1</v>
      </c>
      <c r="I114">
        <f t="shared" si="16"/>
        <v>1</v>
      </c>
      <c r="J114" t="str">
        <f t="shared" si="16"/>
        <v>MN</v>
      </c>
      <c r="L114" s="47" t="e">
        <f ca="1">IF(M114="Wiaderko 10kg",'DRUK ZAMÓWIENIA'!G145/10,'DRUK ZAMÓWIENIA'!G145)</f>
        <v>#VALUE!</v>
      </c>
      <c r="M114" s="271" t="str">
        <f>'DRUK ZAMÓWIENIA'!E145</f>
        <v>Wiaderko 10kg</v>
      </c>
    </row>
    <row r="115" spans="1:13" ht="15.75" x14ac:dyDescent="0.2">
      <c r="A115">
        <f t="shared" si="15"/>
        <v>0</v>
      </c>
      <c r="B115">
        <f t="shared" si="15"/>
        <v>1</v>
      </c>
      <c r="C115">
        <f t="shared" si="15"/>
        <v>0</v>
      </c>
      <c r="D115">
        <v>110</v>
      </c>
      <c r="E115" s="59">
        <f>'DRUK ZAMÓWIENIA'!C147</f>
        <v>102502</v>
      </c>
      <c r="F115" s="61">
        <f t="shared" ca="1" si="14"/>
        <v>0</v>
      </c>
      <c r="G115">
        <f t="shared" si="16"/>
        <v>10000</v>
      </c>
      <c r="H115">
        <f t="shared" si="16"/>
        <v>1</v>
      </c>
      <c r="I115">
        <f t="shared" si="16"/>
        <v>1</v>
      </c>
      <c r="J115" t="str">
        <f t="shared" si="16"/>
        <v>MN</v>
      </c>
      <c r="L115" s="47" t="str">
        <f ca="1">IF(M115="Wiaderko 10kg",'DRUK ZAMÓWIENIA'!G147/10,'DRUK ZAMÓWIENIA'!G147)</f>
        <v>-</v>
      </c>
      <c r="M115" s="271" t="str">
        <f>'DRUK ZAMÓWIENIA'!E147</f>
        <v>Wiaderko 1kg</v>
      </c>
    </row>
    <row r="116" spans="1:13" ht="15.75" x14ac:dyDescent="0.2">
      <c r="A116">
        <f t="shared" si="15"/>
        <v>0</v>
      </c>
      <c r="B116">
        <f t="shared" si="15"/>
        <v>1</v>
      </c>
      <c r="C116">
        <f t="shared" si="15"/>
        <v>0</v>
      </c>
      <c r="D116">
        <v>111</v>
      </c>
      <c r="E116" s="59">
        <f>'DRUK ZAMÓWIENIA'!C148</f>
        <v>102010</v>
      </c>
      <c r="F116" s="61">
        <f t="shared" ca="1" si="14"/>
        <v>0</v>
      </c>
      <c r="G116">
        <f t="shared" si="16"/>
        <v>10000</v>
      </c>
      <c r="H116">
        <f t="shared" si="16"/>
        <v>1</v>
      </c>
      <c r="I116">
        <f t="shared" si="16"/>
        <v>1</v>
      </c>
      <c r="J116" t="str">
        <f t="shared" si="16"/>
        <v>MN</v>
      </c>
      <c r="L116" s="47" t="e">
        <f ca="1">IF(M116="Wiaderko 10kg",'DRUK ZAMÓWIENIA'!G148/10,'DRUK ZAMÓWIENIA'!G148)</f>
        <v>#VALUE!</v>
      </c>
      <c r="M116" s="271" t="str">
        <f>'DRUK ZAMÓWIENIA'!E148</f>
        <v>Wiaderko 10kg</v>
      </c>
    </row>
    <row r="117" spans="1:13" ht="15.75" x14ac:dyDescent="0.2">
      <c r="A117">
        <f t="shared" si="15"/>
        <v>0</v>
      </c>
      <c r="B117">
        <f t="shared" si="15"/>
        <v>1</v>
      </c>
      <c r="C117">
        <f t="shared" si="15"/>
        <v>0</v>
      </c>
      <c r="D117">
        <v>112</v>
      </c>
      <c r="E117" s="59">
        <f>'DRUK ZAMÓWIENIA'!C150</f>
        <v>102006</v>
      </c>
      <c r="F117" s="61">
        <f t="shared" ca="1" si="14"/>
        <v>0</v>
      </c>
      <c r="G117">
        <f t="shared" si="16"/>
        <v>10000</v>
      </c>
      <c r="H117">
        <f t="shared" si="16"/>
        <v>1</v>
      </c>
      <c r="I117">
        <f t="shared" si="16"/>
        <v>1</v>
      </c>
      <c r="J117" t="str">
        <f t="shared" si="16"/>
        <v>MN</v>
      </c>
      <c r="L117" s="47" t="e">
        <f ca="1">IF(M117="Wiaderko 10kg",'DRUK ZAMÓWIENIA'!G150/10,'DRUK ZAMÓWIENIA'!G150)</f>
        <v>#VALUE!</v>
      </c>
      <c r="M117" s="271" t="str">
        <f>'DRUK ZAMÓWIENIA'!E150</f>
        <v>Wiaderko 10kg</v>
      </c>
    </row>
    <row r="118" spans="1:13" ht="15.75" x14ac:dyDescent="0.2">
      <c r="A118">
        <f t="shared" si="15"/>
        <v>0</v>
      </c>
      <c r="B118">
        <f t="shared" si="15"/>
        <v>1</v>
      </c>
      <c r="C118">
        <f t="shared" si="15"/>
        <v>0</v>
      </c>
      <c r="D118">
        <v>113</v>
      </c>
      <c r="E118" s="59">
        <f>'DRUK ZAMÓWIENIA'!C151</f>
        <v>102507</v>
      </c>
      <c r="F118" s="61">
        <f t="shared" ca="1" si="14"/>
        <v>0</v>
      </c>
      <c r="G118">
        <f t="shared" si="16"/>
        <v>10000</v>
      </c>
      <c r="H118">
        <f t="shared" si="16"/>
        <v>1</v>
      </c>
      <c r="I118">
        <f t="shared" si="16"/>
        <v>1</v>
      </c>
      <c r="J118" t="str">
        <f t="shared" si="16"/>
        <v>MN</v>
      </c>
      <c r="L118" s="47" t="e">
        <f ca="1">IF(M118="Wiaderko 10kg",'DRUK ZAMÓWIENIA'!G151/10,'DRUK ZAMÓWIENIA'!G151)</f>
        <v>#VALUE!</v>
      </c>
      <c r="M118" s="271" t="str">
        <f>'DRUK ZAMÓWIENIA'!E151</f>
        <v>Wiaderko 10kg</v>
      </c>
    </row>
    <row r="119" spans="1:13" x14ac:dyDescent="0.2">
      <c r="A119" t="s">
        <v>75</v>
      </c>
      <c r="F119"/>
    </row>
    <row r="120" spans="1:13" x14ac:dyDescent="0.2">
      <c r="F120"/>
    </row>
    <row r="121" spans="1:13" x14ac:dyDescent="0.2">
      <c r="F121"/>
    </row>
    <row r="122" spans="1:13" x14ac:dyDescent="0.2">
      <c r="F122"/>
    </row>
    <row r="123" spans="1:13" x14ac:dyDescent="0.2">
      <c r="F123"/>
    </row>
    <row r="124" spans="1:13" x14ac:dyDescent="0.2">
      <c r="F124"/>
    </row>
    <row r="125" spans="1:13" x14ac:dyDescent="0.2">
      <c r="F125"/>
    </row>
    <row r="126" spans="1:13" x14ac:dyDescent="0.2">
      <c r="F126"/>
    </row>
    <row r="127" spans="1:13" x14ac:dyDescent="0.2">
      <c r="F127"/>
    </row>
    <row r="128" spans="1:13" x14ac:dyDescent="0.2">
      <c r="F128"/>
    </row>
    <row r="129" spans="6:6" x14ac:dyDescent="0.2">
      <c r="F129"/>
    </row>
    <row r="130" spans="6:6" x14ac:dyDescent="0.2">
      <c r="F130"/>
    </row>
    <row r="131" spans="6:6" x14ac:dyDescent="0.2">
      <c r="F131"/>
    </row>
    <row r="132" spans="6:6" x14ac:dyDescent="0.2">
      <c r="F132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826A496-E93C-4C84-A3BD-29986B9E188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DRUK ZAMÓWIENIA</vt:lpstr>
      <vt:lpstr>IMPORT DO SYSTEMU</vt:lpstr>
      <vt:lpstr>'DRUK ZAMÓWIENIA'!Obszar_wydruku</vt:lpstr>
      <vt:lpstr>'DRUK ZAMÓWIENIA'!Tytuły_wydruku</vt:lpstr>
    </vt:vector>
  </TitlesOfParts>
  <Company>OSM Piątnica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Druk zamówień OSM w Piątnicy</dc:title>
  <dc:creator>Marcin Bazydło</dc:creator>
  <cp:lastModifiedBy>MARCIN</cp:lastModifiedBy>
  <cp:lastPrinted>2020-05-05T11:08:52Z</cp:lastPrinted>
  <dcterms:created xsi:type="dcterms:W3CDTF">2005-06-21T11:44:05Z</dcterms:created>
  <dcterms:modified xsi:type="dcterms:W3CDTF">2020-05-19T06:44:56Z</dcterms:modified>
</cp:coreProperties>
</file>